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ichValueRel.xml" ContentType="application/vnd.ms-excel.richvaluerel+xml"/>
  <Override PartName="/xl/persons/person.xml" ContentType="application/vnd.ms-excel.person+xml"/>
  <Override PartName="/xl/richData/rdRichValueTypes.xml" ContentType="application/vnd.ms-excel.rdrichvaluetypes+xml"/>
  <Override PartName="/xl/richData/rdrichvaluestructure.xml" ContentType="application/vnd.ms-excel.rdrichvaluestructure+xml"/>
  <Override PartName="/xl/richData/rdrichvalue.xml" ContentType="application/vnd.ms-excel.rdrichvalue+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Tim Culverhouse\Downloads\"/>
    </mc:Choice>
  </mc:AlternateContent>
  <xr:revisionPtr revIDLastSave="0" documentId="13_ncr:1_{26582922-B88E-4963-B491-765D722EE5E2}" xr6:coauthVersionLast="47" xr6:coauthVersionMax="47" xr10:uidLastSave="{00000000-0000-0000-0000-000000000000}"/>
  <bookViews>
    <workbookView xWindow="-120" yWindow="-120" windowWidth="29040" windowHeight="15840" xr2:uid="{C57AE150-EB48-EB49-A3DA-BCCA808D1FDF}"/>
  </bookViews>
  <sheets>
    <sheet name="Overview" sheetId="1" r:id="rId1"/>
    <sheet name="ROI Model" sheetId="3" r:id="rId2"/>
    <sheet name="Inputs" sheetId="4"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3" l="1"/>
  <c r="F6" i="3"/>
  <c r="F5" i="3"/>
  <c r="F7" i="3" s="1"/>
  <c r="O41" i="3"/>
  <c r="I15" i="4"/>
  <c r="I16" i="4"/>
  <c r="I17" i="4"/>
  <c r="I18" i="4"/>
  <c r="I19" i="4"/>
  <c r="I20" i="4"/>
  <c r="I21" i="4"/>
  <c r="I22" i="4"/>
  <c r="I23" i="4"/>
  <c r="I24" i="4"/>
  <c r="I25" i="4" s="1"/>
  <c r="I26" i="4" s="1"/>
  <c r="I27" i="4" s="1"/>
  <c r="I28" i="4" s="1"/>
  <c r="I29" i="4" s="1"/>
  <c r="I30" i="4" s="1"/>
  <c r="I31" i="4" s="1"/>
  <c r="I32" i="4" s="1"/>
  <c r="I33" i="4" s="1"/>
  <c r="I34" i="4" s="1"/>
  <c r="I35" i="4" s="1"/>
  <c r="I36" i="4" s="1"/>
  <c r="I37" i="4" s="1"/>
  <c r="I38" i="4" s="1"/>
  <c r="I39" i="4" s="1"/>
  <c r="I40" i="4" s="1"/>
  <c r="I41" i="4" s="1"/>
  <c r="I42" i="4" s="1"/>
  <c r="I43" i="4" s="1"/>
  <c r="I44" i="4" s="1"/>
  <c r="I45" i="4" s="1"/>
  <c r="I46" i="4" s="1"/>
  <c r="I47" i="4" s="1"/>
  <c r="I48" i="4" s="1"/>
  <c r="I49" i="4" s="1"/>
  <c r="I50" i="4" s="1"/>
  <c r="I51" i="4" s="1"/>
  <c r="I52" i="4" s="1"/>
  <c r="I53" i="4" s="1"/>
  <c r="I54" i="4" s="1"/>
  <c r="I55" i="4" s="1"/>
  <c r="I56" i="4" s="1"/>
  <c r="I57" i="4" s="1"/>
  <c r="I58" i="4" s="1"/>
  <c r="I59" i="4" s="1"/>
  <c r="I60" i="4" s="1"/>
  <c r="I61" i="4" s="1"/>
  <c r="I62" i="4" s="1"/>
  <c r="I63" i="4" s="1"/>
  <c r="I14" i="4"/>
  <c r="I13" i="4"/>
  <c r="B30" i="3"/>
  <c r="H12" i="3" s="1"/>
  <c r="H14" i="4"/>
  <c r="H15" i="4" s="1"/>
  <c r="H16" i="4" s="1"/>
  <c r="H17" i="4" s="1"/>
  <c r="H18" i="4" s="1"/>
  <c r="H19" i="4" s="1"/>
  <c r="H20" i="4" s="1"/>
  <c r="H21" i="4" s="1"/>
  <c r="H22" i="4" s="1"/>
  <c r="H23" i="4" s="1"/>
  <c r="H24" i="4" s="1"/>
  <c r="H25" i="4" s="1"/>
  <c r="H26" i="4" s="1"/>
  <c r="H27" i="4" s="1"/>
  <c r="H28" i="4" s="1"/>
  <c r="H29" i="4" s="1"/>
  <c r="H30" i="4" s="1"/>
  <c r="H31" i="4" s="1"/>
  <c r="H32" i="4" s="1"/>
  <c r="H33" i="4" s="1"/>
  <c r="H34" i="4" s="1"/>
  <c r="H35" i="4" s="1"/>
  <c r="H36" i="4" s="1"/>
  <c r="H37" i="4" s="1"/>
  <c r="H38" i="4" s="1"/>
  <c r="H39" i="4" s="1"/>
  <c r="H40" i="4" s="1"/>
  <c r="H41" i="4" s="1"/>
  <c r="H42" i="4" s="1"/>
  <c r="H43" i="4" s="1"/>
  <c r="H44" i="4" s="1"/>
  <c r="H45" i="4" s="1"/>
  <c r="H46" i="4" s="1"/>
  <c r="H47" i="4" s="1"/>
  <c r="H48" i="4" s="1"/>
  <c r="H49" i="4" s="1"/>
  <c r="H50" i="4" s="1"/>
  <c r="H51" i="4" s="1"/>
  <c r="H52" i="4" s="1"/>
  <c r="H53" i="4" s="1"/>
  <c r="H54" i="4" s="1"/>
  <c r="H55" i="4" s="1"/>
  <c r="H56" i="4" s="1"/>
  <c r="H57" i="4" s="1"/>
  <c r="H58" i="4" s="1"/>
  <c r="H59" i="4" s="1"/>
  <c r="H60" i="4" s="1"/>
  <c r="H61" i="4" s="1"/>
  <c r="H62" i="4" s="1"/>
  <c r="H63" i="4" s="1"/>
  <c r="H64" i="4" s="1"/>
  <c r="H65" i="4" s="1"/>
  <c r="H66" i="4" s="1"/>
  <c r="H67" i="4" s="1"/>
  <c r="H68" i="4" s="1"/>
  <c r="H69" i="4" s="1"/>
  <c r="H70" i="4" s="1"/>
  <c r="H71" i="4" s="1"/>
  <c r="H72" i="4" s="1"/>
  <c r="H73" i="4" s="1"/>
  <c r="H74" i="4" s="1"/>
  <c r="H75" i="4" s="1"/>
  <c r="H76" i="4" s="1"/>
  <c r="H77" i="4" s="1"/>
  <c r="H78" i="4" s="1"/>
  <c r="H79" i="4" s="1"/>
  <c r="H80" i="4" s="1"/>
  <c r="H81" i="4" s="1"/>
  <c r="H82" i="4" s="1"/>
  <c r="H83" i="4" s="1"/>
  <c r="H84" i="4" s="1"/>
  <c r="H85" i="4" s="1"/>
  <c r="H86" i="4" s="1"/>
  <c r="H87" i="4" s="1"/>
  <c r="H88" i="4" s="1"/>
  <c r="H89" i="4" s="1"/>
  <c r="H90" i="4" s="1"/>
  <c r="H91" i="4" s="1"/>
  <c r="H92" i="4" s="1"/>
  <c r="H93" i="4" s="1"/>
  <c r="H94" i="4" s="1"/>
  <c r="H95" i="4" s="1"/>
  <c r="H96" i="4" s="1"/>
  <c r="H97" i="4" s="1"/>
  <c r="H98" i="4" s="1"/>
  <c r="H99" i="4" s="1"/>
  <c r="H100" i="4" s="1"/>
  <c r="H101" i="4" s="1"/>
  <c r="H102" i="4" s="1"/>
  <c r="H103" i="4" s="1"/>
  <c r="H104" i="4" s="1"/>
  <c r="H105" i="4" s="1"/>
  <c r="H106" i="4" s="1"/>
  <c r="H107" i="4" s="1"/>
  <c r="H108" i="4" s="1"/>
  <c r="H109" i="4" s="1"/>
  <c r="H110" i="4" s="1"/>
  <c r="H111" i="4" s="1"/>
  <c r="H112" i="4" s="1"/>
  <c r="H113" i="4" s="1"/>
  <c r="H114" i="4" s="1"/>
  <c r="H115" i="4" s="1"/>
  <c r="H116" i="4" s="1"/>
  <c r="H117" i="4" s="1"/>
  <c r="H118" i="4" s="1"/>
  <c r="H119" i="4" s="1"/>
  <c r="H120" i="4" s="1"/>
  <c r="H121" i="4" s="1"/>
  <c r="H122" i="4" s="1"/>
  <c r="H123" i="4" s="1"/>
  <c r="H124" i="4" s="1"/>
  <c r="H125" i="4" s="1"/>
  <c r="H126" i="4" s="1"/>
  <c r="H127" i="4" s="1"/>
  <c r="H128" i="4" s="1"/>
  <c r="H129" i="4" s="1"/>
  <c r="H130" i="4" s="1"/>
  <c r="H131" i="4" s="1"/>
  <c r="H132" i="4" s="1"/>
  <c r="H133" i="4" s="1"/>
  <c r="H134" i="4" s="1"/>
  <c r="H135" i="4" s="1"/>
  <c r="H136" i="4" s="1"/>
  <c r="H137" i="4" s="1"/>
  <c r="H138" i="4" s="1"/>
  <c r="H139" i="4" s="1"/>
  <c r="H140" i="4" s="1"/>
  <c r="H141" i="4" s="1"/>
  <c r="H142" i="4" s="1"/>
  <c r="H143" i="4" s="1"/>
  <c r="H144" i="4" s="1"/>
  <c r="H145" i="4" s="1"/>
  <c r="H146" i="4" s="1"/>
  <c r="H147" i="4" s="1"/>
  <c r="H148" i="4" s="1"/>
  <c r="H149" i="4" s="1"/>
  <c r="H150" i="4" s="1"/>
  <c r="H151" i="4" s="1"/>
  <c r="H152" i="4" s="1"/>
  <c r="H153" i="4" s="1"/>
  <c r="H154" i="4" s="1"/>
  <c r="H155" i="4" s="1"/>
  <c r="H156" i="4" s="1"/>
  <c r="H157" i="4" s="1"/>
  <c r="H158" i="4" s="1"/>
  <c r="H159" i="4" s="1"/>
  <c r="H160" i="4" s="1"/>
  <c r="H161" i="4" s="1"/>
  <c r="H162" i="4" s="1"/>
  <c r="H163" i="4" s="1"/>
  <c r="H164" i="4" s="1"/>
  <c r="H165" i="4" s="1"/>
  <c r="H166" i="4" s="1"/>
  <c r="H167" i="4" s="1"/>
  <c r="H168" i="4" s="1"/>
  <c r="H169" i="4" s="1"/>
  <c r="H170" i="4" s="1"/>
  <c r="H171" i="4" s="1"/>
  <c r="H172" i="4" s="1"/>
  <c r="H173" i="4" s="1"/>
  <c r="H174" i="4" s="1"/>
  <c r="H175" i="4" s="1"/>
  <c r="H176" i="4" s="1"/>
  <c r="H177" i="4" s="1"/>
  <c r="H178" i="4" s="1"/>
  <c r="H179" i="4" s="1"/>
  <c r="H180" i="4" s="1"/>
  <c r="H181" i="4" s="1"/>
  <c r="H182" i="4" s="1"/>
  <c r="H183" i="4" s="1"/>
  <c r="H184" i="4" s="1"/>
  <c r="H185" i="4" s="1"/>
  <c r="H186" i="4" s="1"/>
  <c r="H187" i="4" s="1"/>
  <c r="H188" i="4" s="1"/>
  <c r="H189" i="4" s="1"/>
  <c r="H190" i="4" s="1"/>
  <c r="H191" i="4" s="1"/>
  <c r="H192" i="4" s="1"/>
  <c r="H193" i="4" s="1"/>
  <c r="H194" i="4" s="1"/>
  <c r="H195" i="4" s="1"/>
  <c r="H196" i="4" s="1"/>
  <c r="H197" i="4" s="1"/>
  <c r="H198" i="4" s="1"/>
  <c r="H199" i="4" s="1"/>
  <c r="H200" i="4" s="1"/>
  <c r="H201" i="4" s="1"/>
  <c r="H202" i="4" s="1"/>
  <c r="H203" i="4" s="1"/>
  <c r="H204" i="4" s="1"/>
  <c r="H205" i="4" s="1"/>
  <c r="H206" i="4" s="1"/>
  <c r="H207" i="4" s="1"/>
  <c r="H208" i="4" s="1"/>
  <c r="H209" i="4" s="1"/>
  <c r="H210" i="4" s="1"/>
  <c r="H211" i="4" s="1"/>
  <c r="H212" i="4" s="1"/>
  <c r="H213" i="4" s="1"/>
  <c r="H214" i="4" s="1"/>
  <c r="H215" i="4" s="1"/>
  <c r="H216" i="4" s="1"/>
  <c r="H217" i="4" s="1"/>
  <c r="H218" i="4" s="1"/>
  <c r="H219" i="4" s="1"/>
  <c r="H220" i="4" s="1"/>
  <c r="H221" i="4" s="1"/>
  <c r="H222" i="4" s="1"/>
  <c r="H223" i="4" s="1"/>
  <c r="H224" i="4" s="1"/>
  <c r="H225" i="4" s="1"/>
  <c r="H226" i="4" s="1"/>
  <c r="H227" i="4" s="1"/>
  <c r="H228" i="4" s="1"/>
  <c r="H229" i="4" s="1"/>
  <c r="H230" i="4" s="1"/>
  <c r="H231" i="4" s="1"/>
  <c r="H232" i="4" s="1"/>
  <c r="H233" i="4" s="1"/>
  <c r="H234" i="4" s="1"/>
  <c r="H235" i="4" s="1"/>
  <c r="H236" i="4" s="1"/>
  <c r="H237" i="4" s="1"/>
  <c r="H238" i="4" s="1"/>
  <c r="H239" i="4" s="1"/>
  <c r="H240" i="4" s="1"/>
  <c r="H241" i="4" s="1"/>
  <c r="H242" i="4" s="1"/>
  <c r="H243" i="4" s="1"/>
  <c r="H244" i="4" s="1"/>
  <c r="H245" i="4" s="1"/>
  <c r="H246" i="4" s="1"/>
  <c r="H247" i="4" s="1"/>
  <c r="H248" i="4" s="1"/>
  <c r="H249" i="4" s="1"/>
  <c r="H250" i="4" s="1"/>
  <c r="H251" i="4" s="1"/>
  <c r="H252" i="4" s="1"/>
  <c r="H253" i="4" s="1"/>
  <c r="H254" i="4" s="1"/>
  <c r="H255" i="4" s="1"/>
  <c r="H256" i="4" s="1"/>
  <c r="H257" i="4" s="1"/>
  <c r="H258" i="4" s="1"/>
  <c r="H259" i="4" s="1"/>
  <c r="H260" i="4" s="1"/>
  <c r="H261" i="4" s="1"/>
  <c r="H262" i="4" s="1"/>
  <c r="H263" i="4" s="1"/>
  <c r="H264" i="4" s="1"/>
  <c r="H265" i="4" s="1"/>
  <c r="H266" i="4" s="1"/>
  <c r="H267" i="4" s="1"/>
  <c r="H268" i="4" s="1"/>
  <c r="H269" i="4" s="1"/>
  <c r="H270" i="4" s="1"/>
  <c r="H271" i="4" s="1"/>
  <c r="H272" i="4" s="1"/>
  <c r="H273" i="4" s="1"/>
  <c r="H274" i="4" s="1"/>
  <c r="H275" i="4" s="1"/>
  <c r="H276" i="4" s="1"/>
  <c r="H277" i="4" s="1"/>
  <c r="H278" i="4" s="1"/>
  <c r="H279" i="4" s="1"/>
  <c r="H280" i="4" s="1"/>
  <c r="H281" i="4" s="1"/>
  <c r="H282" i="4" s="1"/>
  <c r="H283" i="4" s="1"/>
  <c r="H284" i="4" s="1"/>
  <c r="H285" i="4" s="1"/>
  <c r="H286" i="4" s="1"/>
  <c r="H287" i="4" s="1"/>
  <c r="H288" i="4" s="1"/>
  <c r="H289" i="4" s="1"/>
  <c r="H290" i="4" s="1"/>
  <c r="H291" i="4" s="1"/>
  <c r="H292" i="4" s="1"/>
  <c r="H293" i="4" s="1"/>
  <c r="H294" i="4" s="1"/>
  <c r="H295" i="4" s="1"/>
  <c r="H296" i="4" s="1"/>
  <c r="H297" i="4" s="1"/>
  <c r="H298" i="4" s="1"/>
  <c r="H299" i="4" s="1"/>
  <c r="H300" i="4" s="1"/>
  <c r="H301" i="4" s="1"/>
  <c r="H302" i="4" s="1"/>
  <c r="H303" i="4" s="1"/>
  <c r="H304" i="4" s="1"/>
  <c r="H305" i="4" s="1"/>
  <c r="H306" i="4" s="1"/>
  <c r="H307" i="4" s="1"/>
  <c r="H308" i="4" s="1"/>
  <c r="H309" i="4" s="1"/>
  <c r="H310" i="4" s="1"/>
  <c r="H311" i="4" s="1"/>
  <c r="H312" i="4" s="1"/>
  <c r="H313" i="4" s="1"/>
  <c r="H314" i="4" s="1"/>
  <c r="H315" i="4" s="1"/>
  <c r="H316" i="4" s="1"/>
  <c r="H317" i="4" s="1"/>
  <c r="H318" i="4" s="1"/>
  <c r="H319" i="4" s="1"/>
  <c r="H320" i="4" s="1"/>
  <c r="H321" i="4" s="1"/>
  <c r="H322" i="4" s="1"/>
  <c r="H323" i="4" s="1"/>
  <c r="H324" i="4" s="1"/>
  <c r="H325" i="4" s="1"/>
  <c r="H326" i="4" s="1"/>
  <c r="H327" i="4" s="1"/>
  <c r="H328" i="4" s="1"/>
  <c r="H329" i="4" s="1"/>
  <c r="H330" i="4" s="1"/>
  <c r="H331" i="4" s="1"/>
  <c r="H332" i="4" s="1"/>
  <c r="H333" i="4" s="1"/>
  <c r="H334" i="4" s="1"/>
  <c r="H335" i="4" s="1"/>
  <c r="H336" i="4" s="1"/>
  <c r="H337" i="4" s="1"/>
  <c r="H338" i="4" s="1"/>
  <c r="H339" i="4" s="1"/>
  <c r="H340" i="4" s="1"/>
  <c r="H341" i="4" s="1"/>
  <c r="H342" i="4" s="1"/>
  <c r="H343" i="4" s="1"/>
  <c r="H344" i="4" s="1"/>
  <c r="H345" i="4" s="1"/>
  <c r="H346" i="4" s="1"/>
  <c r="H347" i="4" s="1"/>
  <c r="H348" i="4" s="1"/>
  <c r="H349" i="4" s="1"/>
  <c r="H350" i="4" s="1"/>
  <c r="H351" i="4" s="1"/>
  <c r="H352" i="4" s="1"/>
  <c r="H353" i="4" s="1"/>
  <c r="H354" i="4" s="1"/>
  <c r="H355" i="4" s="1"/>
  <c r="H356" i="4" s="1"/>
  <c r="H357" i="4" s="1"/>
  <c r="H358" i="4" s="1"/>
  <c r="H359" i="4" s="1"/>
  <c r="H360" i="4" s="1"/>
  <c r="H361" i="4" s="1"/>
  <c r="H362" i="4" s="1"/>
  <c r="H363" i="4" s="1"/>
  <c r="H364" i="4" s="1"/>
  <c r="H365" i="4" s="1"/>
  <c r="H366" i="4" s="1"/>
  <c r="H367" i="4" s="1"/>
  <c r="H368" i="4" s="1"/>
  <c r="H369" i="4" s="1"/>
  <c r="H370" i="4" s="1"/>
  <c r="H371" i="4" s="1"/>
  <c r="H372" i="4" s="1"/>
  <c r="H373" i="4" s="1"/>
  <c r="H374" i="4" s="1"/>
  <c r="H375" i="4" s="1"/>
  <c r="H376" i="4" s="1"/>
  <c r="H377" i="4" s="1"/>
  <c r="H378" i="4" s="1"/>
  <c r="H379" i="4" s="1"/>
  <c r="G14" i="4"/>
  <c r="G15" i="4" s="1"/>
  <c r="G16" i="4" s="1"/>
  <c r="G17" i="4" s="1"/>
  <c r="G18" i="4" s="1"/>
  <c r="G19" i="4" s="1"/>
  <c r="G20" i="4" s="1"/>
  <c r="G21" i="4" s="1"/>
  <c r="G22" i="4" s="1"/>
  <c r="G23" i="4" s="1"/>
  <c r="G24" i="4" s="1"/>
  <c r="G25" i="4" s="1"/>
  <c r="G26" i="4" s="1"/>
  <c r="G27" i="4" s="1"/>
  <c r="G28" i="4" s="1"/>
  <c r="G29" i="4" s="1"/>
  <c r="G30" i="4" s="1"/>
  <c r="G31" i="4" s="1"/>
  <c r="G32" i="4" s="1"/>
  <c r="G33" i="4" s="1"/>
  <c r="G34" i="4" s="1"/>
  <c r="G35" i="4" s="1"/>
  <c r="G36" i="4" s="1"/>
  <c r="G37" i="4" s="1"/>
  <c r="G38" i="4" s="1"/>
  <c r="G39" i="4" s="1"/>
  <c r="G40" i="4" s="1"/>
  <c r="G41" i="4" s="1"/>
  <c r="G42" i="4" s="1"/>
  <c r="G43" i="4" s="1"/>
  <c r="G44" i="4" s="1"/>
  <c r="G45" i="4" s="1"/>
  <c r="G46" i="4" s="1"/>
  <c r="G47" i="4" s="1"/>
  <c r="G48" i="4" s="1"/>
  <c r="G49" i="4" s="1"/>
  <c r="G50" i="4" s="1"/>
  <c r="G51" i="4" s="1"/>
  <c r="G52" i="4" s="1"/>
  <c r="G53" i="4" s="1"/>
  <c r="G54" i="4" s="1"/>
  <c r="G55" i="4" s="1"/>
  <c r="G56" i="4" s="1"/>
  <c r="G57" i="4" s="1"/>
  <c r="G58" i="4" s="1"/>
  <c r="G59" i="4" s="1"/>
  <c r="G60" i="4" s="1"/>
  <c r="G61" i="4" s="1"/>
  <c r="G62" i="4" s="1"/>
  <c r="G63" i="4" s="1"/>
  <c r="G64" i="4" s="1"/>
  <c r="G65" i="4" s="1"/>
  <c r="G66" i="4" s="1"/>
  <c r="G67" i="4" s="1"/>
  <c r="G68" i="4" s="1"/>
  <c r="G69" i="4" s="1"/>
  <c r="G70" i="4" s="1"/>
  <c r="G71" i="4" s="1"/>
  <c r="G72" i="4" s="1"/>
  <c r="G73" i="4" s="1"/>
  <c r="G74" i="4" s="1"/>
  <c r="G75" i="4" s="1"/>
  <c r="G76" i="4" s="1"/>
  <c r="G77" i="4" s="1"/>
  <c r="G78" i="4" s="1"/>
  <c r="G79" i="4" s="1"/>
  <c r="G80" i="4" s="1"/>
  <c r="G81" i="4" s="1"/>
  <c r="G82" i="4" s="1"/>
  <c r="G83" i="4" s="1"/>
  <c r="G84" i="4" s="1"/>
  <c r="G85" i="4" s="1"/>
  <c r="G86" i="4" s="1"/>
  <c r="G87" i="4" s="1"/>
  <c r="G88" i="4" s="1"/>
  <c r="G89" i="4" s="1"/>
  <c r="G90" i="4" s="1"/>
  <c r="G91" i="4" s="1"/>
  <c r="G92" i="4" s="1"/>
  <c r="G93" i="4" s="1"/>
  <c r="G94" i="4" s="1"/>
  <c r="G95" i="4" s="1"/>
  <c r="G96" i="4" s="1"/>
  <c r="G97" i="4" s="1"/>
  <c r="G98" i="4" s="1"/>
  <c r="G99" i="4" s="1"/>
  <c r="G100" i="4" s="1"/>
  <c r="G101" i="4" s="1"/>
  <c r="G102" i="4" s="1"/>
  <c r="G103" i="4" s="1"/>
  <c r="G104" i="4" s="1"/>
  <c r="G105" i="4" s="1"/>
  <c r="G106" i="4" s="1"/>
  <c r="G107" i="4" s="1"/>
  <c r="G108" i="4" s="1"/>
  <c r="G109" i="4" s="1"/>
  <c r="G110" i="4" s="1"/>
  <c r="G111" i="4" s="1"/>
  <c r="G112" i="4" s="1"/>
  <c r="G113" i="4" s="1"/>
  <c r="G114" i="4" s="1"/>
  <c r="G115" i="4" s="1"/>
  <c r="G116" i="4" s="1"/>
  <c r="G117" i="4" s="1"/>
  <c r="G118" i="4" s="1"/>
  <c r="G119" i="4" s="1"/>
  <c r="G120" i="4" s="1"/>
  <c r="G121" i="4" s="1"/>
  <c r="G122" i="4" s="1"/>
  <c r="G123" i="4" s="1"/>
  <c r="G124" i="4" s="1"/>
  <c r="G125" i="4" s="1"/>
  <c r="G126" i="4" s="1"/>
  <c r="G127" i="4" s="1"/>
  <c r="G128" i="4" s="1"/>
  <c r="G129" i="4" s="1"/>
  <c r="G130" i="4" s="1"/>
  <c r="G131" i="4" s="1"/>
  <c r="G132" i="4" s="1"/>
  <c r="G133" i="4" s="1"/>
  <c r="G134" i="4" s="1"/>
  <c r="G135" i="4" s="1"/>
  <c r="G136" i="4" s="1"/>
  <c r="G137" i="4" s="1"/>
  <c r="G138" i="4" s="1"/>
  <c r="G139" i="4" s="1"/>
  <c r="G140" i="4" s="1"/>
  <c r="G141" i="4" s="1"/>
  <c r="G142" i="4" s="1"/>
  <c r="G143" i="4" s="1"/>
  <c r="G144" i="4" s="1"/>
  <c r="G145" i="4" s="1"/>
  <c r="G146" i="4" s="1"/>
  <c r="G147" i="4" s="1"/>
  <c r="G148" i="4" s="1"/>
  <c r="G149" i="4" s="1"/>
  <c r="G150" i="4" s="1"/>
  <c r="G151" i="4" s="1"/>
  <c r="G152" i="4" s="1"/>
  <c r="G153" i="4" s="1"/>
  <c r="G154" i="4" s="1"/>
  <c r="G155" i="4" s="1"/>
  <c r="G156" i="4" s="1"/>
  <c r="G157" i="4" s="1"/>
  <c r="G158" i="4" s="1"/>
  <c r="G159" i="4" s="1"/>
  <c r="G160" i="4" s="1"/>
  <c r="G161" i="4" s="1"/>
  <c r="G162" i="4" s="1"/>
  <c r="G163" i="4" s="1"/>
  <c r="G164" i="4" s="1"/>
  <c r="G165" i="4" s="1"/>
  <c r="G166" i="4" s="1"/>
  <c r="G167" i="4" s="1"/>
  <c r="G168" i="4" s="1"/>
  <c r="G169" i="4" s="1"/>
  <c r="G170" i="4" s="1"/>
  <c r="G171" i="4" s="1"/>
  <c r="G172" i="4" s="1"/>
  <c r="G173" i="4" s="1"/>
  <c r="G174" i="4" s="1"/>
  <c r="G175" i="4" s="1"/>
  <c r="G176" i="4" s="1"/>
  <c r="G177" i="4" s="1"/>
  <c r="G178" i="4" s="1"/>
  <c r="G179" i="4" s="1"/>
  <c r="G180" i="4" s="1"/>
  <c r="G181" i="4" s="1"/>
  <c r="G182" i="4" s="1"/>
  <c r="G183" i="4" s="1"/>
  <c r="G184" i="4" s="1"/>
  <c r="G185" i="4" s="1"/>
  <c r="G186" i="4" s="1"/>
  <c r="G187" i="4" s="1"/>
  <c r="G188" i="4" s="1"/>
  <c r="G189" i="4" s="1"/>
  <c r="G190" i="4" s="1"/>
  <c r="G191" i="4" s="1"/>
  <c r="G192" i="4" s="1"/>
  <c r="G193" i="4" s="1"/>
  <c r="G194" i="4" s="1"/>
  <c r="G195" i="4" s="1"/>
  <c r="G196" i="4" s="1"/>
  <c r="G197" i="4" s="1"/>
  <c r="G198" i="4" s="1"/>
  <c r="G199" i="4" s="1"/>
  <c r="G200" i="4" s="1"/>
  <c r="G201" i="4" s="1"/>
  <c r="G202" i="4" s="1"/>
  <c r="G203" i="4" s="1"/>
  <c r="G204" i="4" s="1"/>
  <c r="G205" i="4" s="1"/>
  <c r="G206" i="4" s="1"/>
  <c r="G207" i="4" s="1"/>
  <c r="G208" i="4" s="1"/>
  <c r="G209" i="4" s="1"/>
  <c r="G210" i="4" s="1"/>
  <c r="G211" i="4" s="1"/>
  <c r="G212" i="4" s="1"/>
  <c r="G213" i="4" s="1"/>
  <c r="F14" i="4"/>
  <c r="F15" i="4" s="1"/>
  <c r="F16" i="4" s="1"/>
  <c r="F17" i="4" s="1"/>
  <c r="F18" i="4" s="1"/>
  <c r="F19" i="4" s="1"/>
  <c r="F20" i="4" s="1"/>
  <c r="F21" i="4" s="1"/>
  <c r="F22" i="4" s="1"/>
  <c r="F23" i="4" s="1"/>
  <c r="F24" i="4" s="1"/>
  <c r="F25" i="4" s="1"/>
  <c r="F26" i="4" s="1"/>
  <c r="F27" i="4" s="1"/>
  <c r="F28" i="4" s="1"/>
  <c r="F29" i="4" s="1"/>
  <c r="F30" i="4" s="1"/>
  <c r="F31" i="4" s="1"/>
  <c r="F32" i="4" s="1"/>
  <c r="F33" i="4" s="1"/>
  <c r="F34" i="4" s="1"/>
  <c r="F35" i="4" s="1"/>
  <c r="F36" i="4" s="1"/>
  <c r="F37" i="4" s="1"/>
  <c r="F38" i="4" s="1"/>
  <c r="F39" i="4" s="1"/>
  <c r="F40" i="4" s="1"/>
  <c r="F41" i="4" s="1"/>
  <c r="F42" i="4" s="1"/>
  <c r="F43" i="4" s="1"/>
  <c r="F44" i="4" s="1"/>
  <c r="F45" i="4" s="1"/>
  <c r="F46" i="4" s="1"/>
  <c r="F47" i="4" s="1"/>
  <c r="F48" i="4" s="1"/>
  <c r="F49" i="4" s="1"/>
  <c r="F50" i="4" s="1"/>
  <c r="F51" i="4" s="1"/>
  <c r="F52" i="4" s="1"/>
  <c r="F53" i="4" s="1"/>
  <c r="F54" i="4" s="1"/>
  <c r="F55" i="4" s="1"/>
  <c r="F56" i="4" s="1"/>
  <c r="F57" i="4" s="1"/>
  <c r="F58" i="4" s="1"/>
  <c r="F59" i="4" s="1"/>
  <c r="F60" i="4" s="1"/>
  <c r="F61" i="4" s="1"/>
  <c r="F62" i="4" s="1"/>
  <c r="F63" i="4" s="1"/>
  <c r="E14" i="4"/>
  <c r="E15" i="4" s="1"/>
  <c r="E16" i="4" s="1"/>
  <c r="E17" i="4" s="1"/>
  <c r="E18" i="4" s="1"/>
  <c r="E19" i="4" s="1"/>
  <c r="E20" i="4" s="1"/>
  <c r="E21" i="4" s="1"/>
  <c r="E22" i="4" s="1"/>
  <c r="E23" i="4" s="1"/>
  <c r="E24" i="4" s="1"/>
  <c r="E25" i="4" s="1"/>
  <c r="E26" i="4" s="1"/>
  <c r="E27" i="4" s="1"/>
  <c r="E28" i="4" s="1"/>
  <c r="E29" i="4" s="1"/>
  <c r="E30" i="4" s="1"/>
  <c r="E31" i="4" s="1"/>
  <c r="E32" i="4" s="1"/>
  <c r="E33" i="4" s="1"/>
  <c r="E34" i="4" s="1"/>
  <c r="E35" i="4" s="1"/>
  <c r="E36" i="4" s="1"/>
  <c r="E37" i="4" s="1"/>
  <c r="E38" i="4" s="1"/>
  <c r="E39" i="4" s="1"/>
  <c r="E40" i="4" s="1"/>
  <c r="E41" i="4" s="1"/>
  <c r="E42" i="4" s="1"/>
  <c r="E43" i="4" s="1"/>
  <c r="E44" i="4" s="1"/>
  <c r="E45" i="4" s="1"/>
  <c r="E46" i="4" s="1"/>
  <c r="E47" i="4" s="1"/>
  <c r="D14" i="4"/>
  <c r="D15" i="4" s="1"/>
  <c r="D16" i="4" s="1"/>
  <c r="D17" i="4" s="1"/>
  <c r="D18" i="4" s="1"/>
  <c r="D19" i="4" s="1"/>
  <c r="D20" i="4" s="1"/>
  <c r="D21" i="4" s="1"/>
  <c r="D22" i="4" s="1"/>
  <c r="D23" i="4" s="1"/>
  <c r="D24" i="4" s="1"/>
  <c r="D25" i="4" s="1"/>
  <c r="D26" i="4" s="1"/>
  <c r="D27" i="4" s="1"/>
  <c r="D28" i="4" s="1"/>
  <c r="D29" i="4" s="1"/>
  <c r="D30" i="4" s="1"/>
  <c r="D31" i="4" s="1"/>
  <c r="D32" i="4" s="1"/>
  <c r="D33" i="4" s="1"/>
  <c r="D34" i="4" s="1"/>
  <c r="D35" i="4" s="1"/>
  <c r="D36" i="4" s="1"/>
  <c r="D37" i="4" s="1"/>
  <c r="D38" i="4" s="1"/>
  <c r="D39" i="4" s="1"/>
  <c r="D40" i="4" s="1"/>
  <c r="D41" i="4" s="1"/>
  <c r="D42" i="4" s="1"/>
  <c r="D43" i="4" s="1"/>
  <c r="D44" i="4" s="1"/>
  <c r="D45" i="4" s="1"/>
  <c r="D46" i="4" s="1"/>
  <c r="D47" i="4" s="1"/>
  <c r="D48" i="4" s="1"/>
  <c r="D49" i="4" s="1"/>
  <c r="D50" i="4" s="1"/>
  <c r="D51" i="4" s="1"/>
  <c r="D52" i="4" s="1"/>
  <c r="D53" i="4" s="1"/>
  <c r="D54" i="4" s="1"/>
  <c r="D55" i="4" s="1"/>
  <c r="D56" i="4" s="1"/>
  <c r="D57" i="4" s="1"/>
  <c r="D58" i="4" s="1"/>
  <c r="D59" i="4" s="1"/>
  <c r="D60" i="4" s="1"/>
  <c r="D61" i="4" s="1"/>
  <c r="D62" i="4" s="1"/>
  <c r="C14" i="4"/>
  <c r="C15" i="4" s="1"/>
  <c r="C16" i="4" s="1"/>
  <c r="C17" i="4" s="1"/>
  <c r="C18" i="4" s="1"/>
  <c r="C19" i="4" s="1"/>
  <c r="C20" i="4" s="1"/>
  <c r="C21" i="4" s="1"/>
  <c r="C22" i="4" s="1"/>
  <c r="C23" i="4" s="1"/>
  <c r="C24" i="4" s="1"/>
  <c r="C25" i="4" s="1"/>
  <c r="C26" i="4" s="1"/>
  <c r="C27" i="4" s="1"/>
  <c r="C28" i="4" s="1"/>
  <c r="C29" i="4" s="1"/>
  <c r="C30" i="4" s="1"/>
  <c r="C31" i="4" s="1"/>
  <c r="C32" i="4" s="1"/>
  <c r="C33" i="4" s="1"/>
  <c r="C34" i="4" s="1"/>
  <c r="C35" i="4" s="1"/>
  <c r="C36" i="4" s="1"/>
  <c r="C37" i="4" s="1"/>
  <c r="C38" i="4" s="1"/>
  <c r="C39" i="4" s="1"/>
  <c r="C40" i="4" s="1"/>
  <c r="C41" i="4" s="1"/>
  <c r="C42" i="4" s="1"/>
  <c r="C43" i="4" s="1"/>
  <c r="C44" i="4" s="1"/>
  <c r="C45" i="4" s="1"/>
  <c r="C46" i="4" s="1"/>
  <c r="C47" i="4" s="1"/>
  <c r="C48" i="4" s="1"/>
  <c r="C49" i="4" s="1"/>
  <c r="C50" i="4" s="1"/>
  <c r="C51" i="4" s="1"/>
  <c r="C52" i="4" s="1"/>
  <c r="C53" i="4" s="1"/>
  <c r="B13" i="4"/>
  <c r="H5" i="3"/>
  <c r="H6" i="3"/>
  <c r="G5" i="3"/>
  <c r="G6" i="3"/>
  <c r="G12" i="3"/>
  <c r="F12" i="3"/>
  <c r="B14" i="4"/>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B62" i="4" s="1"/>
  <c r="B63" i="4" s="1"/>
  <c r="B64" i="4" s="1"/>
  <c r="B65" i="4" s="1"/>
  <c r="B66" i="4" s="1"/>
  <c r="B67" i="4" s="1"/>
  <c r="B68" i="4" s="1"/>
  <c r="B69" i="4" s="1"/>
  <c r="B70" i="4" s="1"/>
  <c r="B71" i="4" s="1"/>
  <c r="B72" i="4" s="1"/>
  <c r="B73" i="4" s="1"/>
  <c r="B74" i="4" s="1"/>
  <c r="B75" i="4" s="1"/>
  <c r="B76" i="4" s="1"/>
  <c r="B77" i="4" s="1"/>
  <c r="B78" i="4" s="1"/>
  <c r="B79" i="4" s="1"/>
  <c r="B80" i="4" s="1"/>
  <c r="B81" i="4" s="1"/>
  <c r="B82" i="4" s="1"/>
  <c r="B83" i="4" s="1"/>
  <c r="B84" i="4" s="1"/>
  <c r="B85" i="4" s="1"/>
  <c r="B86" i="4" s="1"/>
  <c r="B87" i="4" s="1"/>
  <c r="B88" i="4" s="1"/>
  <c r="B89" i="4" s="1"/>
  <c r="B90" i="4" s="1"/>
  <c r="B91" i="4" s="1"/>
  <c r="B92" i="4" s="1"/>
  <c r="B93" i="4" s="1"/>
  <c r="B94" i="4" s="1"/>
  <c r="B95" i="4" s="1"/>
  <c r="B96" i="4" s="1"/>
  <c r="B97" i="4" s="1"/>
  <c r="B98" i="4" s="1"/>
  <c r="B99" i="4" s="1"/>
  <c r="B100" i="4" s="1"/>
  <c r="B101" i="4" s="1"/>
  <c r="B102" i="4" s="1"/>
  <c r="B103" i="4" s="1"/>
  <c r="B104" i="4" s="1"/>
  <c r="B105" i="4" s="1"/>
  <c r="B106" i="4" s="1"/>
  <c r="B107" i="4" s="1"/>
  <c r="B108" i="4" s="1"/>
  <c r="B109" i="4" s="1"/>
  <c r="A13" i="4"/>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J12" i="3" l="1"/>
  <c r="J6" i="3"/>
  <c r="I6" i="3"/>
  <c r="I12" i="3"/>
  <c r="J5" i="3"/>
  <c r="H7" i="3"/>
  <c r="H10" i="3" s="1"/>
  <c r="H9" i="3" s="1"/>
  <c r="B31" i="3" s="1"/>
  <c r="B32" i="3" s="1"/>
  <c r="I5" i="3"/>
  <c r="G7" i="3"/>
  <c r="G10" i="3" s="1"/>
  <c r="G9" i="3" s="1"/>
  <c r="G13" i="3" s="1"/>
  <c r="F9" i="3" l="1"/>
  <c r="F13" i="3" s="1"/>
  <c r="G14" i="3"/>
  <c r="G15" i="3" s="1"/>
  <c r="H13" i="3"/>
  <c r="H14" i="3" s="1"/>
  <c r="J9" i="3"/>
  <c r="I7" i="3"/>
  <c r="J7" i="3"/>
  <c r="I9" i="3" l="1"/>
  <c r="F14" i="3"/>
  <c r="F15" i="3" s="1"/>
  <c r="I13" i="3"/>
  <c r="J14" i="3"/>
  <c r="J10" i="3"/>
  <c r="B27" i="3"/>
  <c r="H15" i="3"/>
  <c r="M5" i="3" s="1"/>
  <c r="N5" i="3" s="1"/>
  <c r="J13" i="3"/>
  <c r="M4" i="3"/>
  <c r="N4" i="3" s="1"/>
  <c r="O4" i="3" s="1"/>
  <c r="P4" i="3" s="1"/>
  <c r="I10" i="3"/>
  <c r="G17" i="3"/>
  <c r="I15" i="3"/>
  <c r="I14" i="3" l="1"/>
  <c r="H17" i="3"/>
  <c r="F17" i="3"/>
  <c r="I17" i="3" s="1"/>
  <c r="M3" i="3"/>
  <c r="N3" i="3" s="1"/>
  <c r="O3" i="3" s="1"/>
  <c r="P3" i="3" s="1"/>
  <c r="Q3" i="3" s="1"/>
  <c r="R3" i="3" s="1"/>
  <c r="S3" i="3" s="1"/>
  <c r="T3" i="3" s="1"/>
  <c r="U3" i="3" s="1"/>
  <c r="J15" i="3"/>
  <c r="O5" i="3"/>
  <c r="P5" i="3" s="1"/>
  <c r="Q4" i="3"/>
  <c r="R4" i="3" s="1"/>
  <c r="J17" i="3"/>
  <c r="Q5" i="3" l="1"/>
  <c r="R5" i="3" s="1"/>
  <c r="S4" i="3"/>
  <c r="T4" i="3" s="1"/>
  <c r="U4" i="3" s="1"/>
  <c r="V3" i="3"/>
  <c r="W3" i="3" s="1"/>
  <c r="X3" i="3" s="1"/>
  <c r="S5" i="3" l="1"/>
  <c r="T5" i="3" s="1"/>
  <c r="U5" i="3" s="1"/>
  <c r="V4" i="3"/>
  <c r="W4" i="3" s="1"/>
  <c r="X4" i="3" s="1"/>
  <c r="V5" i="3" l="1"/>
  <c r="W5" i="3" s="1"/>
  <c r="X5"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tc={0A73A3C7-07C0-C948-8C9B-EF3E42540465}</author>
    <author>tc={9EBCD869-A81F-CD4B-8909-7AA7FD64BE8E}</author>
    <author>tc={7346ABB3-0563-614F-AE7B-6B60D3AEFD0E}</author>
    <author>tc={FC5BD6EE-4178-3F44-A2BB-D922FBA73719}</author>
  </authors>
  <commentList>
    <comment ref="B27" authorId="0" shapeId="0" xr:uid="{0A73A3C7-07C0-C948-8C9B-EF3E42540465}">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For guidance only - not used for any calculation
</t>
        </r>
      </text>
    </comment>
    <comment ref="B30" authorId="1" shapeId="0" xr:uid="{9EBCD869-A81F-CD4B-8909-7AA7FD64BE8E}">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Computed from other inputs</t>
        </r>
      </text>
    </comment>
    <comment ref="B31" authorId="2" shapeId="0" xr:uid="{7346ABB3-0563-614F-AE7B-6B60D3AEFD0E}">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For guidance only; not used in any calculation</t>
        </r>
      </text>
    </comment>
    <comment ref="B32" authorId="3" shapeId="0" xr:uid="{FC5BD6EE-4178-3F44-A2BB-D922FBA73719}">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For guidance only; not used in any calculation</t>
        </r>
      </text>
    </comment>
  </commentList>
</comments>
</file>

<file path=xl/metadata.xml><?xml version="1.0" encoding="utf-8"?>
<metadata xmlns="http://schemas.openxmlformats.org/spreadsheetml/2006/main">
  <metadataTypes count="1">
    <metadataType name="XLRICHVALUE" minSupportedVersion="120000" copy="1" pasteAll="1" pasteValues="1" merge="1" splitFirst="1" rowColShift="1" clearFormats="1" clearComments="1" assign="1" coerce="1"/>
  </metadataTypes>
  <futureMetadata name="XLRICHVALUE" count="1">
    <bk>
      <extLst>
        <ext xmlns:xlrd="http://schemas.microsoft.com/office/spreadsheetml/2017/richdata" uri="{3e2802c4-a4d2-4d8b-9148-e3be6c30e623}">
          <xlrd:rvb i="0"/>
        </ext>
      </extLst>
    </bk>
  </futureMetadata>
  <valueMetadata count="1">
    <bk>
      <rc t="1" v="0"/>
    </bk>
  </valueMetadata>
</metadata>
</file>

<file path=xl/sharedStrings.xml><?xml version="1.0" encoding="utf-8"?>
<sst xmlns="http://schemas.openxmlformats.org/spreadsheetml/2006/main" count="115" uniqueCount="107">
  <si>
    <t>Max AMR Speed</t>
  </si>
  <si>
    <t>m/s</t>
  </si>
  <si>
    <t>Current AMR Average Speed</t>
  </si>
  <si>
    <t>Average AMR Speed Options - (m/s)</t>
  </si>
  <si>
    <t>Max AMR Utilization Time</t>
  </si>
  <si>
    <t>Current AMR Utilization Time</t>
  </si>
  <si>
    <t>AMR Utilization Time Optins (hours)</t>
  </si>
  <si>
    <t>Speed Increments</t>
  </si>
  <si>
    <t>Time Increments</t>
  </si>
  <si>
    <t># Lanes</t>
  </si>
  <si>
    <t>meters</t>
  </si>
  <si>
    <t>Lane Length (m)</t>
  </si>
  <si>
    <t>3Laws Price</t>
  </si>
  <si>
    <t>3Laws Price (AMR/Year)</t>
  </si>
  <si>
    <t>AMR Average Speed w/ 3Laws</t>
  </si>
  <si>
    <t>AMR Utilization Time w/ 3Laws</t>
  </si>
  <si>
    <t>AMR Cost / Revenue ($/Hour)</t>
  </si>
  <si>
    <t>Max Potential</t>
  </si>
  <si>
    <t>Speed (m/s)</t>
  </si>
  <si>
    <t>AMR-Attributed Profit / Hour</t>
  </si>
  <si>
    <t>AMR-Attributed Revenue / Hour</t>
  </si>
  <si>
    <t>Profit / Day / AMR</t>
  </si>
  <si>
    <t>Profit / Day / Warehouse</t>
  </si>
  <si>
    <t>Current Performance</t>
  </si>
  <si>
    <t># Lanes / AMRs</t>
  </si>
  <si>
    <t>Unit Economics</t>
  </si>
  <si>
    <t>Fleetwide</t>
  </si>
  <si>
    <t xml:space="preserve">3Laws Performance </t>
  </si>
  <si>
    <t>3Laws Gains on Current Performance</t>
  </si>
  <si>
    <t>Current Performance Potential Lag</t>
  </si>
  <si>
    <t>Trip (Lane) Length</t>
  </si>
  <si>
    <t>Trips Completed / Day</t>
  </si>
  <si>
    <t>AMR Cost / Hour</t>
  </si>
  <si>
    <t>Trips Completed / Hour</t>
  </si>
  <si>
    <t>AMR-Attributed Revenue / Trip ($)</t>
  </si>
  <si>
    <t>AMR Operating Cost</t>
  </si>
  <si>
    <t>Operating Days / Year</t>
  </si>
  <si>
    <t>ROI Model Inputs</t>
  </si>
  <si>
    <t>AMR Speed</t>
  </si>
  <si>
    <t>AMR Utilization Time</t>
  </si>
  <si>
    <t>Warehouse Setup</t>
  </si>
  <si>
    <t>AMR Economics</t>
  </si>
  <si>
    <t>AMR-Attributed Revenue</t>
  </si>
  <si>
    <t>Operational Days / Years</t>
  </si>
  <si>
    <t>Amortized 3Laws Price</t>
  </si>
  <si>
    <t>hours / day</t>
  </si>
  <si>
    <t>$ / hour</t>
  </si>
  <si>
    <t>$ / trip</t>
  </si>
  <si>
    <t>Operational Hours / Day</t>
  </si>
  <si>
    <t>AMR Meters / Day</t>
  </si>
  <si>
    <t>Speed and Distance</t>
  </si>
  <si>
    <t>Production Metrics</t>
  </si>
  <si>
    <t>Production Economics</t>
  </si>
  <si>
    <t>Lane Increments</t>
  </si>
  <si>
    <t>Length Increments</t>
  </si>
  <si>
    <t>3Laws Price Increments</t>
  </si>
  <si>
    <t>AMR Cost / Revenue Increments</t>
  </si>
  <si>
    <t>AMR-Attributed Reenue Increment</t>
  </si>
  <si>
    <t>Operating Day / Year Increment</t>
  </si>
  <si>
    <t>Incremental Step Definitions</t>
  </si>
  <si>
    <t>ROI Calculations</t>
  </si>
  <si>
    <t>Jan</t>
  </si>
  <si>
    <t>Feb</t>
  </si>
  <si>
    <t>Mar</t>
  </si>
  <si>
    <t>Apr</t>
  </si>
  <si>
    <t>May</t>
  </si>
  <si>
    <t>Jun</t>
  </si>
  <si>
    <t>Jul</t>
  </si>
  <si>
    <t>Aug</t>
  </si>
  <si>
    <t>Sep</t>
  </si>
  <si>
    <t>Oct</t>
  </si>
  <si>
    <t>Nov</t>
  </si>
  <si>
    <t>Dec</t>
  </si>
  <si>
    <t>Max</t>
  </si>
  <si>
    <t>Current</t>
  </si>
  <si>
    <t>3Laws</t>
  </si>
  <si>
    <t>Annualized Performance - Single AMR</t>
  </si>
  <si>
    <t>Purpose</t>
  </si>
  <si>
    <t>Other Information</t>
  </si>
  <si>
    <t>Derived Information and Assumptions</t>
  </si>
  <si>
    <t>1. Picking and dropping is fast and efficient; therefore, the purpose on this ROI tool is to focus on AMR average speeds and utilization time. 
2. The warehouse where the AMRs operate is about 65,000 square feet.
3. There are 150-160 lanes in the warehouse.
4. AMR's maximum speed is 2 meters per second.</t>
  </si>
  <si>
    <t>ROI Economics</t>
  </si>
  <si>
    <t>Instructions</t>
  </si>
  <si>
    <t>Inputs: Blue - I am calculated</t>
  </si>
  <si>
    <t>ROI Calculations: See the results</t>
  </si>
  <si>
    <t>1. The model ignores the base cost of the AMR because the base cost does not change with or without 3Laws software.
2. The model assumes an hourly operating cost for the AMR which can be modified. This cost increases when 3Laws software is added to the mix.
3. The model assumes the unit of productive to be an AMR trip (a transaction); further, the model assumes that each trip has a measurable revenue impact.
4. The cost of 3Laws software is stated as $3,500 / year / AMR and is amortized per AMR trip; as such, all things being equal, an AMR trip without 3Laws costs less than an AMR trip with 3Laws software.</t>
  </si>
  <si>
    <t>Max AMR Trips / Day</t>
  </si>
  <si>
    <t>AMR / year</t>
  </si>
  <si>
    <t>$ / operating hour</t>
  </si>
  <si>
    <t>days / year</t>
  </si>
  <si>
    <t>trip / day</t>
  </si>
  <si>
    <t>AMR Trips / Day Increment</t>
  </si>
  <si>
    <t>AMR Cost / Trip</t>
  </si>
  <si>
    <t>$ /  trip</t>
  </si>
  <si>
    <t>AMIR + 3Laws Cost / Trip</t>
  </si>
  <si>
    <t>1. Warehouse dimensions are converted into metric units; for the purpose of this analysis, it is assumed that the warehouse is 6,500 square meters.
2. Warehouse dimensions are assumed to be 200 meters by 32.5 meters.
3. Each lane is assumed to be 30 meters (approximately 100 feet) long.
4. 1 AMR is assigned to each lane.
5. The length of an AMR trip is assumed to be the length of the lane in which it operates.</t>
  </si>
  <si>
    <t>Notations</t>
  </si>
  <si>
    <t>Metrics for AMR Max Performance</t>
  </si>
  <si>
    <t>Metrics for Current AMR Performance</t>
  </si>
  <si>
    <t>Metrics for AMR Performance after 3Laws is Added</t>
  </si>
  <si>
    <t>Other Relevant Metrics</t>
  </si>
  <si>
    <t>Units</t>
  </si>
  <si>
    <t>Inputs: Blue/Yellow - Modify me with the drop-down list     🔽</t>
  </si>
  <si>
    <t>Customer's Inputs</t>
  </si>
  <si>
    <t>Customer provided the following KPIs:
1. Reducing or avoiding AMR stoppage
2. Shortening AMR transit time
3. Increase AMR utilization time
4. Increase AMR average speed
The above four KPI can be reduced to two measurable metrics:
1. Increase AMR average speed; and
2. Increase AMR utilization time
The attached ROI tool focused on the two metrics above.
Additionally, a long-term goal of headcount reduction as stated; however, that goal is not captured in this model.</t>
  </si>
  <si>
    <t>This ROI worksheet is designed to enable Customer make a rational ROI decision for engaging with 3Laws in order to increase the operational effectiveness of Customer's AMRs. 
The model incorporates known operational parameters communicated by Customer and allows for the modification of assumptions to analyze 3Law's ROI under different scenarios.
All controls are inside the "ROI Model" tab. Fields highlighted in green can be modified. The blue field is a calculated value based on user input. The results of the ROI are displayed in the ROI calculations table as well as the graph below it.</t>
  </si>
  <si>
    <t>Stated KPIs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</si>
</sst>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0.0"/>
    <numFmt numFmtId="165" formatCode="_(&quot;$&quot;* #,##0_);_(&quot;$&quot;* \(#,##0\);_(&quot;$&quot;* &quot;-&quot;??_);_(@_)"/>
    <numFmt numFmtId="166" formatCode="_(* #,##0_);_(* \(#,##0\);_(* &quot;-&quot;??_);_(@_)"/>
    <numFmt numFmtId="167" formatCode="0.000"/>
    <numFmt numFmtId="168" formatCode="_(&quot;$&quot;* #,##0.000_);_(&quot;$&quot;* \(#,##0.000\);_(&quot;$&quot;* &quot;-&quot;??_);_(@_)"/>
  </numFmts>
  <fonts count="13" x14ac:knownFonts="1">
    <font>
      <sz val="12"/>
      <color theme="1"/>
      <name val="Aptos Narrow"/>
      <family val="2"/>
      <scheme val="minor"/>
    </font>
    <font>
      <sz val="12"/>
      <color theme="1"/>
      <name val="Aptos Narrow"/>
      <family val="2"/>
      <scheme val="minor"/>
    </font>
    <font>
      <b/>
      <sz val="12"/>
      <color theme="1"/>
      <name val="Aptos Narrow"/>
      <family val="2"/>
      <scheme val="minor"/>
    </font>
    <font>
      <b/>
      <sz val="12"/>
      <color theme="1"/>
      <name val="Aptos Narrow"/>
      <family val="2"/>
      <scheme val="minor"/>
    </font>
    <font>
      <b/>
      <sz val="12"/>
      <color theme="0"/>
      <name val="Aptos Narrow"/>
      <family val="2"/>
      <scheme val="minor"/>
    </font>
    <font>
      <b/>
      <sz val="14"/>
      <color theme="1"/>
      <name val="Aptos Narrow"/>
      <family val="2"/>
      <scheme val="minor"/>
    </font>
    <font>
      <b/>
      <sz val="16"/>
      <color theme="0"/>
      <name val="Aptos Narrow"/>
      <family val="2"/>
      <scheme val="minor"/>
    </font>
    <font>
      <sz val="14"/>
      <color theme="1"/>
      <name val="Aptos Narrow"/>
      <family val="2"/>
      <scheme val="minor"/>
    </font>
    <font>
      <b/>
      <sz val="12"/>
      <color theme="1"/>
      <name val="Aptos Narrow"/>
      <scheme val="minor"/>
    </font>
    <font>
      <b/>
      <sz val="16"/>
      <color theme="1"/>
      <name val="Aptos Narrow"/>
      <scheme val="minor"/>
    </font>
    <font>
      <b/>
      <sz val="12"/>
      <color rgb="FF000000"/>
      <name val="Aptos Narrow"/>
      <scheme val="minor"/>
    </font>
    <font>
      <sz val="12"/>
      <color theme="0"/>
      <name val="Aptos Narrow"/>
      <family val="2"/>
      <scheme val="minor"/>
    </font>
    <font>
      <sz val="12"/>
      <color rgb="FFFFFF00"/>
      <name val="Aptos Narrow"/>
      <family val="2"/>
      <scheme val="minor"/>
    </font>
  </fonts>
  <fills count="12">
    <fill>
      <patternFill patternType="none"/>
    </fill>
    <fill>
      <patternFill patternType="gray125"/>
    </fill>
    <fill>
      <patternFill patternType="solid">
        <fgColor theme="1"/>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002060"/>
        <bgColor indexed="64"/>
      </patternFill>
    </fill>
    <fill>
      <patternFill patternType="solid">
        <fgColor theme="5"/>
        <bgColor indexed="64"/>
      </patternFill>
    </fill>
    <fill>
      <patternFill patternType="solid">
        <fgColor theme="6"/>
        <bgColor indexed="64"/>
      </patternFill>
    </fill>
    <fill>
      <patternFill patternType="solid">
        <fgColor theme="4" tint="0.79998168889431442"/>
        <bgColor indexed="64"/>
      </patternFill>
    </fill>
    <fill>
      <patternFill patternType="solid">
        <fgColor rgb="FF7030A0"/>
        <bgColor indexed="64"/>
      </patternFill>
    </fill>
    <fill>
      <patternFill patternType="solid">
        <fgColor theme="9" tint="0.79998168889431442"/>
        <bgColor indexed="64"/>
      </patternFill>
    </fill>
    <fill>
      <patternFill patternType="solid">
        <fgColor rgb="FF0070C0"/>
        <bgColor indexed="64"/>
      </patternFill>
    </fill>
  </fills>
  <borders count="22">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15">
    <xf numFmtId="0" fontId="0" fillId="0" borderId="0" xfId="0"/>
    <xf numFmtId="164" fontId="0" fillId="0" borderId="0" xfId="0" applyNumberFormat="1"/>
    <xf numFmtId="1" fontId="0" fillId="0" borderId="0" xfId="0" applyNumberFormat="1"/>
    <xf numFmtId="2" fontId="0" fillId="0" borderId="0" xfId="0" applyNumberFormat="1"/>
    <xf numFmtId="0" fontId="0" fillId="0" borderId="1" xfId="0" applyBorder="1"/>
    <xf numFmtId="0" fontId="2" fillId="0" borderId="0" xfId="0" applyFont="1" applyAlignment="1">
      <alignment horizontal="center"/>
    </xf>
    <xf numFmtId="44" fontId="0" fillId="0" borderId="0" xfId="2" applyFont="1"/>
    <xf numFmtId="44" fontId="0" fillId="0" borderId="0" xfId="0" applyNumberFormat="1"/>
    <xf numFmtId="0" fontId="3" fillId="0" borderId="0" xfId="0" applyFont="1"/>
    <xf numFmtId="0" fontId="2" fillId="0" borderId="0" xfId="0" applyFont="1"/>
    <xf numFmtId="167" fontId="0" fillId="0" borderId="0" xfId="0" applyNumberFormat="1"/>
    <xf numFmtId="0" fontId="0" fillId="0" borderId="4" xfId="0" applyBorder="1"/>
    <xf numFmtId="0" fontId="0" fillId="0" borderId="3" xfId="0" applyBorder="1"/>
    <xf numFmtId="0" fontId="0" fillId="0" borderId="5" xfId="0" applyBorder="1"/>
    <xf numFmtId="0" fontId="0" fillId="0" borderId="7" xfId="0" applyBorder="1"/>
    <xf numFmtId="0" fontId="0" fillId="0" borderId="3" xfId="0" applyBorder="1" applyAlignment="1">
      <alignment horizontal="right"/>
    </xf>
    <xf numFmtId="0" fontId="0" fillId="0" borderId="5" xfId="0" applyBorder="1" applyAlignment="1">
      <alignment horizontal="right"/>
    </xf>
    <xf numFmtId="0" fontId="7" fillId="0" borderId="14" xfId="0" applyFont="1" applyBorder="1"/>
    <xf numFmtId="0" fontId="5" fillId="0" borderId="15" xfId="0" applyFont="1" applyBorder="1" applyAlignment="1">
      <alignment horizontal="center"/>
    </xf>
    <xf numFmtId="0" fontId="5" fillId="0" borderId="16" xfId="0" applyFont="1" applyBorder="1" applyAlignment="1">
      <alignment horizontal="center"/>
    </xf>
    <xf numFmtId="0" fontId="5" fillId="0" borderId="2" xfId="0" applyFont="1" applyBorder="1" applyAlignment="1">
      <alignment horizontal="center"/>
    </xf>
    <xf numFmtId="0" fontId="5" fillId="0" borderId="4" xfId="0" applyFont="1" applyBorder="1" applyAlignment="1">
      <alignment horizontal="center"/>
    </xf>
    <xf numFmtId="0" fontId="2" fillId="0" borderId="3" xfId="0" applyFont="1" applyBorder="1"/>
    <xf numFmtId="0" fontId="2" fillId="0" borderId="5" xfId="0" applyFont="1" applyBorder="1"/>
    <xf numFmtId="0" fontId="9" fillId="0" borderId="0" xfId="0" applyFont="1" applyAlignment="1">
      <alignment vertical="top"/>
    </xf>
    <xf numFmtId="0" fontId="0" fillId="0" borderId="0" xfId="0" applyAlignment="1">
      <alignment vertical="top" wrapText="1"/>
    </xf>
    <xf numFmtId="0" fontId="0" fillId="0" borderId="0" xfId="0" applyAlignment="1">
      <alignment vertical="top"/>
    </xf>
    <xf numFmtId="0" fontId="8" fillId="0" borderId="0" xfId="0" applyFont="1" applyAlignment="1">
      <alignment horizontal="left" vertical="top" indent="2"/>
    </xf>
    <xf numFmtId="0" fontId="10" fillId="0" borderId="0" xfId="0" applyFont="1" applyAlignment="1">
      <alignment horizontal="left" vertical="top" indent="2"/>
    </xf>
    <xf numFmtId="0" fontId="0" fillId="0" borderId="14" xfId="0" applyBorder="1"/>
    <xf numFmtId="0" fontId="0" fillId="0" borderId="16" xfId="0" applyBorder="1"/>
    <xf numFmtId="0" fontId="5" fillId="3" borderId="11" xfId="0" applyFont="1" applyFill="1" applyBorder="1"/>
    <xf numFmtId="0" fontId="5" fillId="3" borderId="12" xfId="0" applyFont="1" applyFill="1" applyBorder="1"/>
    <xf numFmtId="0" fontId="5" fillId="3" borderId="13" xfId="0" applyFont="1" applyFill="1" applyBorder="1"/>
    <xf numFmtId="2" fontId="11" fillId="5" borderId="2" xfId="0" applyNumberFormat="1" applyFont="1" applyFill="1" applyBorder="1"/>
    <xf numFmtId="164" fontId="11" fillId="5" borderId="2" xfId="0" applyNumberFormat="1" applyFont="1" applyFill="1" applyBorder="1"/>
    <xf numFmtId="166" fontId="11" fillId="5" borderId="2" xfId="1" applyNumberFormat="1" applyFont="1" applyFill="1" applyBorder="1"/>
    <xf numFmtId="2" fontId="0" fillId="6" borderId="2" xfId="0" applyNumberFormat="1" applyFill="1" applyBorder="1"/>
    <xf numFmtId="164" fontId="0" fillId="6" borderId="2" xfId="0" applyNumberFormat="1" applyFill="1" applyBorder="1"/>
    <xf numFmtId="166" fontId="0" fillId="6" borderId="2" xfId="1" applyNumberFormat="1" applyFont="1" applyFill="1" applyBorder="1"/>
    <xf numFmtId="2" fontId="11" fillId="7" borderId="2" xfId="0" applyNumberFormat="1" applyFont="1" applyFill="1" applyBorder="1"/>
    <xf numFmtId="164" fontId="11" fillId="7" borderId="2" xfId="0" applyNumberFormat="1" applyFont="1" applyFill="1" applyBorder="1"/>
    <xf numFmtId="166" fontId="11" fillId="7" borderId="2" xfId="1" applyNumberFormat="1" applyFont="1" applyFill="1" applyBorder="1"/>
    <xf numFmtId="44" fontId="11" fillId="5" borderId="2" xfId="2" applyFont="1" applyFill="1" applyBorder="1"/>
    <xf numFmtId="44" fontId="0" fillId="6" borderId="2" xfId="2" applyFont="1" applyFill="1" applyBorder="1"/>
    <xf numFmtId="44" fontId="11" fillId="7" borderId="2" xfId="2" applyFont="1" applyFill="1" applyBorder="1"/>
    <xf numFmtId="44" fontId="11" fillId="5" borderId="4" xfId="2" applyFont="1" applyFill="1" applyBorder="1"/>
    <xf numFmtId="44" fontId="0" fillId="6" borderId="4" xfId="2" applyFont="1" applyFill="1" applyBorder="1"/>
    <xf numFmtId="44" fontId="11" fillId="7" borderId="6" xfId="2" applyFont="1" applyFill="1" applyBorder="1"/>
    <xf numFmtId="44" fontId="11" fillId="7" borderId="7" xfId="2" applyFont="1" applyFill="1" applyBorder="1"/>
    <xf numFmtId="44" fontId="11" fillId="5" borderId="6" xfId="2" applyFont="1" applyFill="1" applyBorder="1"/>
    <xf numFmtId="44" fontId="0" fillId="6" borderId="6" xfId="2" applyFont="1" applyFill="1" applyBorder="1"/>
    <xf numFmtId="0" fontId="6" fillId="2" borderId="14" xfId="0" applyFont="1" applyFill="1" applyBorder="1" applyAlignment="1">
      <alignment horizontal="center"/>
    </xf>
    <xf numFmtId="0" fontId="6" fillId="2" borderId="15" xfId="0" applyFont="1" applyFill="1" applyBorder="1" applyAlignment="1">
      <alignment horizontal="center"/>
    </xf>
    <xf numFmtId="0" fontId="6" fillId="2" borderId="16" xfId="0" applyFont="1" applyFill="1" applyBorder="1" applyAlignment="1">
      <alignment horizontal="center"/>
    </xf>
    <xf numFmtId="0" fontId="6" fillId="2" borderId="17" xfId="0" applyFont="1" applyFill="1" applyBorder="1" applyAlignment="1">
      <alignment horizontal="center"/>
    </xf>
    <xf numFmtId="0" fontId="6" fillId="2" borderId="18" xfId="0" applyFont="1" applyFill="1" applyBorder="1" applyAlignment="1">
      <alignment horizontal="center"/>
    </xf>
    <xf numFmtId="0" fontId="6" fillId="2" borderId="19" xfId="0" applyFont="1" applyFill="1" applyBorder="1" applyAlignment="1">
      <alignment horizontal="center"/>
    </xf>
    <xf numFmtId="0" fontId="5" fillId="4" borderId="11" xfId="0" applyFont="1" applyFill="1" applyBorder="1"/>
    <xf numFmtId="0" fontId="5" fillId="4" borderId="12" xfId="0" applyFont="1" applyFill="1" applyBorder="1"/>
    <xf numFmtId="0" fontId="5" fillId="4" borderId="13" xfId="0" applyFont="1" applyFill="1" applyBorder="1"/>
    <xf numFmtId="0" fontId="0" fillId="8" borderId="3" xfId="0" applyFill="1" applyBorder="1"/>
    <xf numFmtId="0" fontId="0" fillId="8" borderId="5" xfId="0" applyFill="1" applyBorder="1"/>
    <xf numFmtId="168" fontId="11" fillId="9" borderId="2" xfId="0" applyNumberFormat="1" applyFont="1" applyFill="1" applyBorder="1"/>
    <xf numFmtId="9" fontId="0" fillId="10" borderId="2" xfId="3" applyFont="1" applyFill="1" applyBorder="1" applyAlignment="1">
      <alignment horizontal="center"/>
    </xf>
    <xf numFmtId="9" fontId="0" fillId="10" borderId="4" xfId="3" applyFont="1" applyFill="1" applyBorder="1" applyAlignment="1">
      <alignment horizontal="center"/>
    </xf>
    <xf numFmtId="9" fontId="0" fillId="10" borderId="6" xfId="3" applyFont="1" applyFill="1" applyBorder="1" applyAlignment="1">
      <alignment horizontal="center"/>
    </xf>
    <xf numFmtId="9" fontId="0" fillId="10" borderId="7" xfId="3" applyFont="1" applyFill="1" applyBorder="1" applyAlignment="1">
      <alignment horizontal="center"/>
    </xf>
    <xf numFmtId="164" fontId="12" fillId="11" borderId="2" xfId="0" applyNumberFormat="1" applyFont="1" applyFill="1" applyBorder="1"/>
    <xf numFmtId="2" fontId="12" fillId="11" borderId="2" xfId="0" applyNumberFormat="1" applyFont="1" applyFill="1" applyBorder="1"/>
    <xf numFmtId="2" fontId="12" fillId="11" borderId="6" xfId="0" applyNumberFormat="1" applyFont="1" applyFill="1" applyBorder="1"/>
    <xf numFmtId="0" fontId="12" fillId="11" borderId="2" xfId="0" applyFont="1" applyFill="1" applyBorder="1"/>
    <xf numFmtId="0" fontId="12" fillId="11" borderId="6" xfId="0" applyFont="1" applyFill="1" applyBorder="1"/>
    <xf numFmtId="44" fontId="12" fillId="11" borderId="2" xfId="2" applyFont="1" applyFill="1" applyBorder="1"/>
    <xf numFmtId="168" fontId="12" fillId="11" borderId="2" xfId="2" applyNumberFormat="1" applyFont="1" applyFill="1" applyBorder="1"/>
    <xf numFmtId="165" fontId="12" fillId="11" borderId="2" xfId="2" applyNumberFormat="1" applyFont="1" applyFill="1" applyBorder="1"/>
    <xf numFmtId="166" fontId="12" fillId="11" borderId="2" xfId="1" applyNumberFormat="1" applyFont="1" applyFill="1" applyBorder="1"/>
    <xf numFmtId="2" fontId="11" fillId="7" borderId="3" xfId="0" applyNumberFormat="1" applyFont="1" applyFill="1" applyBorder="1"/>
    <xf numFmtId="2" fontId="11" fillId="7" borderId="4" xfId="0" applyNumberFormat="1" applyFont="1" applyFill="1" applyBorder="1"/>
    <xf numFmtId="0" fontId="9" fillId="0" borderId="0" xfId="0" applyFont="1" applyAlignment="1">
      <alignment horizontal="center" vertical="top"/>
    </xf>
    <xf numFmtId="2" fontId="11" fillId="5" borderId="11" xfId="0" applyNumberFormat="1" applyFont="1" applyFill="1" applyBorder="1" applyAlignment="1">
      <alignment horizontal="left"/>
    </xf>
    <xf numFmtId="2" fontId="11" fillId="5" borderId="12" xfId="0" applyNumberFormat="1" applyFont="1" applyFill="1" applyBorder="1" applyAlignment="1">
      <alignment horizontal="left"/>
    </xf>
    <xf numFmtId="2" fontId="11" fillId="5" borderId="13" xfId="0" applyNumberFormat="1" applyFont="1" applyFill="1" applyBorder="1" applyAlignment="1">
      <alignment horizontal="left"/>
    </xf>
    <xf numFmtId="2" fontId="0" fillId="6" borderId="11" xfId="0" applyNumberFormat="1" applyFill="1" applyBorder="1" applyAlignment="1">
      <alignment horizontal="left"/>
    </xf>
    <xf numFmtId="2" fontId="0" fillId="6" borderId="12" xfId="0" applyNumberFormat="1" applyFill="1" applyBorder="1" applyAlignment="1">
      <alignment horizontal="left"/>
    </xf>
    <xf numFmtId="2" fontId="0" fillId="6" borderId="13" xfId="0" applyNumberFormat="1" applyFill="1" applyBorder="1" applyAlignment="1">
      <alignment horizontal="left"/>
    </xf>
    <xf numFmtId="0" fontId="6" fillId="2" borderId="14" xfId="0" applyFont="1" applyFill="1" applyBorder="1" applyAlignment="1">
      <alignment horizontal="center"/>
    </xf>
    <xf numFmtId="0" fontId="6" fillId="2" borderId="15" xfId="0" applyFont="1" applyFill="1" applyBorder="1" applyAlignment="1">
      <alignment horizontal="center"/>
    </xf>
    <xf numFmtId="0" fontId="6" fillId="2" borderId="16" xfId="0" applyFont="1" applyFill="1" applyBorder="1" applyAlignment="1">
      <alignment horizontal="center"/>
    </xf>
    <xf numFmtId="164" fontId="12" fillId="11" borderId="3" xfId="0" applyNumberFormat="1" applyFont="1" applyFill="1" applyBorder="1" applyAlignment="1">
      <alignment horizontal="left"/>
    </xf>
    <xf numFmtId="164" fontId="12" fillId="11" borderId="2" xfId="0" applyNumberFormat="1" applyFont="1" applyFill="1" applyBorder="1" applyAlignment="1">
      <alignment horizontal="left"/>
    </xf>
    <xf numFmtId="164" fontId="12" fillId="11" borderId="4" xfId="0" applyNumberFormat="1" applyFont="1" applyFill="1" applyBorder="1" applyAlignment="1">
      <alignment horizontal="left"/>
    </xf>
    <xf numFmtId="164" fontId="11" fillId="9" borderId="3" xfId="0" applyNumberFormat="1" applyFont="1" applyFill="1" applyBorder="1" applyAlignment="1">
      <alignment horizontal="left"/>
    </xf>
    <xf numFmtId="164" fontId="11" fillId="9" borderId="2" xfId="0" applyNumberFormat="1" applyFont="1" applyFill="1" applyBorder="1" applyAlignment="1">
      <alignment horizontal="left"/>
    </xf>
    <xf numFmtId="164" fontId="11" fillId="9" borderId="4" xfId="0" applyNumberFormat="1" applyFont="1" applyFill="1" applyBorder="1" applyAlignment="1">
      <alignment horizontal="left"/>
    </xf>
    <xf numFmtId="0" fontId="6" fillId="2" borderId="8" xfId="0" applyFont="1" applyFill="1" applyBorder="1" applyAlignment="1">
      <alignment horizontal="center"/>
    </xf>
    <xf numFmtId="0" fontId="6" fillId="2" borderId="9" xfId="0" applyFont="1" applyFill="1" applyBorder="1" applyAlignment="1">
      <alignment horizontal="center"/>
    </xf>
    <xf numFmtId="0" fontId="6" fillId="2" borderId="10" xfId="0" applyFont="1" applyFill="1" applyBorder="1" applyAlignment="1">
      <alignment horizontal="center"/>
    </xf>
    <xf numFmtId="0" fontId="0" fillId="10" borderId="3" xfId="0" applyFill="1" applyBorder="1"/>
    <xf numFmtId="0" fontId="0" fillId="10" borderId="2" xfId="0" applyFill="1" applyBorder="1"/>
    <xf numFmtId="0" fontId="0" fillId="10" borderId="4" xfId="0" applyFill="1" applyBorder="1"/>
    <xf numFmtId="0" fontId="0" fillId="0" borderId="5" xfId="0" applyBorder="1"/>
    <xf numFmtId="0" fontId="0" fillId="0" borderId="6" xfId="0" applyBorder="1"/>
    <xf numFmtId="0" fontId="0" fillId="0" borderId="7" xfId="0" applyBorder="1"/>
    <xf numFmtId="0" fontId="5" fillId="3" borderId="11" xfId="0" applyFont="1" applyFill="1" applyBorder="1" applyAlignment="1">
      <alignment horizontal="center"/>
    </xf>
    <xf numFmtId="0" fontId="5" fillId="3" borderId="12" xfId="0" applyFont="1" applyFill="1" applyBorder="1" applyAlignment="1">
      <alignment horizontal="center"/>
    </xf>
    <xf numFmtId="0" fontId="5" fillId="3" borderId="13" xfId="0" applyFont="1" applyFill="1" applyBorder="1" applyAlignment="1">
      <alignment horizontal="center"/>
    </xf>
    <xf numFmtId="0" fontId="5" fillId="3" borderId="8" xfId="0" applyFont="1" applyFill="1" applyBorder="1" applyAlignment="1">
      <alignment horizontal="center"/>
    </xf>
    <xf numFmtId="0" fontId="5" fillId="3" borderId="9" xfId="0" applyFont="1" applyFill="1" applyBorder="1" applyAlignment="1">
      <alignment horizontal="center"/>
    </xf>
    <xf numFmtId="0" fontId="5" fillId="3" borderId="10" xfId="0" applyFont="1" applyFill="1" applyBorder="1" applyAlignment="1">
      <alignment horizontal="center"/>
    </xf>
    <xf numFmtId="0" fontId="0" fillId="8" borderId="3" xfId="0" applyFill="1" applyBorder="1"/>
    <xf numFmtId="0" fontId="0" fillId="8" borderId="2" xfId="0" applyFill="1" applyBorder="1"/>
    <xf numFmtId="0" fontId="0" fillId="8" borderId="4" xfId="0" applyFill="1" applyBorder="1"/>
    <xf numFmtId="0" fontId="4" fillId="2" borderId="20" xfId="0" applyFont="1" applyFill="1" applyBorder="1" applyAlignment="1">
      <alignment horizontal="center"/>
    </xf>
    <xf numFmtId="0" fontId="4" fillId="2" borderId="21" xfId="0" applyFont="1" applyFill="1" applyBorder="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B9BA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sheetMetadata" Target="metadata.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22/10/relationships/richValueRel" Target="richData/richValueRel.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tx1">
                    <a:lumMod val="65000"/>
                    <a:lumOff val="35000"/>
                  </a:schemeClr>
                </a:solidFill>
                <a:latin typeface="+mn-lt"/>
                <a:ea typeface="+mn-ea"/>
                <a:cs typeface="+mn-cs"/>
              </a:defRPr>
            </a:pPr>
            <a:r>
              <a:rPr lang="en-US" sz="2000" b="1"/>
              <a:t>Comparitive 1-Year Single</a:t>
            </a:r>
            <a:r>
              <a:rPr lang="en-US" sz="2000" b="1" baseline="0"/>
              <a:t> AMR Performance: Max vs. Current vs. Current + 3Laws</a:t>
            </a:r>
          </a:p>
        </c:rich>
      </c:tx>
      <c:layout>
        <c:manualLayout>
          <c:xMode val="edge"/>
          <c:yMode val="edge"/>
          <c:x val="0.26626278370493789"/>
          <c:y val="2.3414634146341463E-2"/>
        </c:manualLayout>
      </c:layout>
      <c:overlay val="0"/>
      <c:spPr>
        <a:noFill/>
        <a:ln>
          <a:noFill/>
        </a:ln>
        <a:effectLst/>
      </c:spPr>
      <c:txPr>
        <a:bodyPr rot="0" spcFirstLastPara="1" vertOverflow="ellipsis" vert="horz" wrap="square" anchor="ctr" anchorCtr="1"/>
        <a:lstStyle/>
        <a:p>
          <a:pPr>
            <a:defRPr sz="20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9764287143287985E-2"/>
          <c:y val="8.8478513356562163E-2"/>
          <c:w val="0.93796040000119441"/>
          <c:h val="0.80700723385186612"/>
        </c:manualLayout>
      </c:layout>
      <c:lineChart>
        <c:grouping val="standard"/>
        <c:varyColors val="0"/>
        <c:ser>
          <c:idx val="0"/>
          <c:order val="0"/>
          <c:tx>
            <c:strRef>
              <c:f>'ROI Model'!$L$3</c:f>
              <c:strCache>
                <c:ptCount val="1"/>
                <c:pt idx="0">
                  <c:v>Max</c:v>
                </c:pt>
              </c:strCache>
            </c:strRef>
          </c:tx>
          <c:spPr>
            <a:ln w="28575" cap="rnd">
              <a:solidFill>
                <a:schemeClr val="accent1"/>
              </a:solidFill>
              <a:round/>
            </a:ln>
            <a:effectLst/>
          </c:spPr>
          <c:marker>
            <c:symbol val="none"/>
          </c:marker>
          <c:cat>
            <c:strRef>
              <c:f>'ROI Model'!$M$2:$X$2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'ROI Model'!$M$3:$X$3</c:f>
              <c:numCache>
                <c:formatCode>_("$"* #,##0.00_);_("$"* \(#,##0.00\);_("$"* "-"??_);_(@_)</c:formatCode>
                <c:ptCount val="12"/>
                <c:pt idx="0">
                  <c:v>44193.599999999962</c:v>
                </c:pt>
                <c:pt idx="1">
                  <c:v>84110.399999999936</c:v>
                </c:pt>
                <c:pt idx="2">
                  <c:v>128303.9999999999</c:v>
                </c:pt>
                <c:pt idx="3">
                  <c:v>171071.99999999985</c:v>
                </c:pt>
                <c:pt idx="4">
                  <c:v>215265.5999999998</c:v>
                </c:pt>
                <c:pt idx="5">
                  <c:v>258033.59999999977</c:v>
                </c:pt>
                <c:pt idx="6">
                  <c:v>302227.19999999972</c:v>
                </c:pt>
                <c:pt idx="7">
                  <c:v>346420.7999999997</c:v>
                </c:pt>
                <c:pt idx="8">
                  <c:v>389188.79999999964</c:v>
                </c:pt>
                <c:pt idx="9">
                  <c:v>433382.39999999962</c:v>
                </c:pt>
                <c:pt idx="10">
                  <c:v>476150.39999999956</c:v>
                </c:pt>
                <c:pt idx="11">
                  <c:v>520343.99999999953</c:v>
                </c:pt>
              </c:numCache>
            </c:numRef>
          </c:val>
          <c:smooth val="0"/>
          <c:extLst>
            <c:ext xmlns:c16="http://schemas.microsoft.com/office/drawing/2014/chart" uri="{C3380CC4-5D6E-409C-BE32-E72D297353CC}">
              <c16:uniqueId val="{00000000-F32E-D343-B04C-5E0DC6E1000C}"/>
            </c:ext>
          </c:extLst>
        </c:ser>
        <c:ser>
          <c:idx val="1"/>
          <c:order val="1"/>
          <c:tx>
            <c:strRef>
              <c:f>'ROI Model'!$L$4</c:f>
              <c:strCache>
                <c:ptCount val="1"/>
                <c:pt idx="0">
                  <c:v>Current</c:v>
                </c:pt>
              </c:strCache>
            </c:strRef>
          </c:tx>
          <c:spPr>
            <a:ln w="28575" cap="rnd">
              <a:solidFill>
                <a:schemeClr val="accent2"/>
              </a:solidFill>
              <a:round/>
            </a:ln>
            <a:effectLst/>
          </c:spPr>
          <c:marker>
            <c:symbol val="none"/>
          </c:marker>
          <c:cat>
            <c:strRef>
              <c:f>'ROI Model'!$M$2:$X$2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'ROI Model'!$M$4:$X$4</c:f>
              <c:numCache>
                <c:formatCode>_("$"* #,##0.00_);_("$"* \(#,##0.00\);_("$"* "-"??_);_(@_)</c:formatCode>
                <c:ptCount val="12"/>
                <c:pt idx="0">
                  <c:v>3863.8399999999538</c:v>
                </c:pt>
                <c:pt idx="1">
                  <c:v>7353.759999999912</c:v>
                </c:pt>
                <c:pt idx="2">
                  <c:v>11217.599999999866</c:v>
                </c:pt>
                <c:pt idx="3">
                  <c:v>14956.799999999821</c:v>
                </c:pt>
                <c:pt idx="4">
                  <c:v>18820.639999999774</c:v>
                </c:pt>
                <c:pt idx="5">
                  <c:v>22559.839999999727</c:v>
                </c:pt>
                <c:pt idx="6">
                  <c:v>26423.67999999968</c:v>
                </c:pt>
                <c:pt idx="7">
                  <c:v>30287.519999999633</c:v>
                </c:pt>
                <c:pt idx="8">
                  <c:v>34026.719999999586</c:v>
                </c:pt>
                <c:pt idx="9">
                  <c:v>37890.559999999539</c:v>
                </c:pt>
                <c:pt idx="10">
                  <c:v>41629.759999999493</c:v>
                </c:pt>
                <c:pt idx="11">
                  <c:v>45493.599999999446</c:v>
                </c:pt>
              </c:numCache>
            </c:numRef>
          </c:val>
          <c:smooth val="0"/>
          <c:extLst>
            <c:ext xmlns:c16="http://schemas.microsoft.com/office/drawing/2014/chart" uri="{C3380CC4-5D6E-409C-BE32-E72D297353CC}">
              <c16:uniqueId val="{00000001-F32E-D343-B04C-5E0DC6E1000C}"/>
            </c:ext>
          </c:extLst>
        </c:ser>
        <c:ser>
          <c:idx val="2"/>
          <c:order val="2"/>
          <c:tx>
            <c:strRef>
              <c:f>'ROI Model'!$L$5</c:f>
              <c:strCache>
                <c:ptCount val="1"/>
                <c:pt idx="0">
                  <c:v>3Laws</c:v>
                </c:pt>
              </c:strCache>
            </c:strRef>
          </c:tx>
          <c:spPr>
            <a:ln w="28575" cap="rnd">
              <a:solidFill>
                <a:schemeClr val="accent3"/>
              </a:solidFill>
              <a:round/>
            </a:ln>
            <a:effectLst/>
          </c:spPr>
          <c:marker>
            <c:symbol val="none"/>
          </c:marker>
          <c:cat>
            <c:strRef>
              <c:f>'ROI Model'!$M$2:$X$2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'ROI Model'!$M$5:$X$5</c:f>
              <c:numCache>
                <c:formatCode>_("$"* #,##0.00_);_("$"* \(#,##0.00\);_("$"* "-"??_);_(@_)</c:formatCode>
                <c:ptCount val="12"/>
                <c:pt idx="0">
                  <c:v>24497.932352941123</c:v>
                </c:pt>
                <c:pt idx="1">
                  <c:v>46625.097058823427</c:v>
                </c:pt>
                <c:pt idx="2">
                  <c:v>71123.029411764554</c:v>
                </c:pt>
                <c:pt idx="3">
                  <c:v>94830.705882352733</c:v>
                </c:pt>
                <c:pt idx="4">
                  <c:v>119328.63823529385</c:v>
                </c:pt>
                <c:pt idx="5">
                  <c:v>143036.31470588205</c:v>
                </c:pt>
                <c:pt idx="6">
                  <c:v>167534.24705882318</c:v>
                </c:pt>
                <c:pt idx="7">
                  <c:v>192032.17941176431</c:v>
                </c:pt>
                <c:pt idx="8">
                  <c:v>215739.85588235251</c:v>
                </c:pt>
                <c:pt idx="9">
                  <c:v>240237.78823529364</c:v>
                </c:pt>
                <c:pt idx="10">
                  <c:v>263945.46470588184</c:v>
                </c:pt>
                <c:pt idx="11">
                  <c:v>288443.39705882297</c:v>
                </c:pt>
              </c:numCache>
            </c:numRef>
          </c:val>
          <c:smooth val="0"/>
          <c:extLst>
            <c:ext xmlns:c16="http://schemas.microsoft.com/office/drawing/2014/chart" uri="{C3380CC4-5D6E-409C-BE32-E72D297353CC}">
              <c16:uniqueId val="{00000002-F32E-D343-B04C-5E0DC6E1000C}"/>
            </c:ext>
          </c:extLst>
        </c:ser>
        <c:dLbls>
          <c:showLegendKey val="0"/>
          <c:showVal val="0"/>
          <c:showCatName val="0"/>
          <c:showSerName val="0"/>
          <c:showPercent val="0"/>
          <c:showBubbleSize val="0"/>
        </c:dLbls>
        <c:smooth val="0"/>
        <c:axId val="1459225696"/>
        <c:axId val="609468127"/>
      </c:lineChart>
      <c:catAx>
        <c:axId val="1459225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609468127"/>
        <c:crosses val="autoZero"/>
        <c:auto val="1"/>
        <c:lblAlgn val="ctr"/>
        <c:lblOffset val="100"/>
        <c:noMultiLvlLbl val="0"/>
      </c:catAx>
      <c:valAx>
        <c:axId val="60946812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1459225696"/>
        <c:crosses val="autoZero"/>
        <c:crossBetween val="between"/>
      </c:valAx>
      <c:spPr>
        <a:noFill/>
        <a:ln>
          <a:noFill/>
        </a:ln>
        <a:effectLst/>
      </c:spPr>
    </c:plotArea>
    <c:legend>
      <c:legendPos val="b"/>
      <c:layout>
        <c:manualLayout>
          <c:xMode val="edge"/>
          <c:yMode val="edge"/>
          <c:x val="0.41470741925177435"/>
          <c:y val="0.94141131491511543"/>
          <c:w val="0.17058510177695366"/>
          <c:h val="5.8588685084884622E-2"/>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19050</xdr:colOff>
      <xdr:row>18</xdr:row>
      <xdr:rowOff>6350</xdr:rowOff>
    </xdr:from>
    <xdr:to>
      <xdr:col>10</xdr:col>
      <xdr:colOff>0</xdr:colOff>
      <xdr:row>49</xdr:row>
      <xdr:rowOff>88900</xdr:rowOff>
    </xdr:to>
    <xdr:graphicFrame macro="">
      <xdr:nvGraphicFramePr>
        <xdr:cNvPr id="2" name="Chart 1">
          <a:extLst>
            <a:ext uri="{FF2B5EF4-FFF2-40B4-BE49-F238E27FC236}">
              <a16:creationId xmlns:a16="http://schemas.microsoft.com/office/drawing/2014/main" id="{65AEF152-6B8F-C57C-F896-EF4064DCA6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Amir Sharif" id="{BFC08F8F-FDC6-3241-96EB-8767F092F47D}" userId="Amir Sharif" providerId="None"/>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27" dT="2025-01-26T05:08:42.47" personId="{BFC08F8F-FDC6-3241-96EB-8767F092F47D}" id="{0A73A3C7-07C0-C948-8C9B-EF3E42540465}">
    <text xml:space="preserve">For guidance only - not used for any calculation
</text>
  </threadedComment>
  <threadedComment ref="B30" dT="2025-01-26T05:08:42.47" personId="{BFC08F8F-FDC6-3241-96EB-8767F092F47D}" id="{9EBCD869-A81F-CD4B-8909-7AA7FD64BE8E}">
    <text>Computed from other inputs</text>
  </threadedComment>
  <threadedComment ref="B31" dT="2025-01-26T05:08:42.47" personId="{BFC08F8F-FDC6-3241-96EB-8767F092F47D}" id="{7346ABB3-0563-614F-AE7B-6B60D3AEFD0E}">
    <text>For guidance only; not used in any calculation</text>
  </threadedComment>
  <threadedComment ref="B32" dT="2025-01-26T05:08:42.47" personId="{BFC08F8F-FDC6-3241-96EB-8767F092F47D}" id="{FC5BD6EE-4178-3F44-A2BB-D922FBA73719}">
    <text>For guidance only; not used in any calculation</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E3285-F8E8-0945-AE3A-8F17C6BA0AAF}">
  <dimension ref="A1:C22"/>
  <sheetViews>
    <sheetView tabSelected="1" workbookViewId="0">
      <selection activeCell="A4" sqref="A4"/>
    </sheetView>
  </sheetViews>
  <sheetFormatPr defaultColWidth="11" defaultRowHeight="21" x14ac:dyDescent="0.25"/>
  <cols>
    <col min="1" max="1" width="34.875" style="24" bestFit="1" customWidth="1"/>
    <col min="2" max="2" width="160.5" style="26" customWidth="1"/>
    <col min="3" max="5" width="65" customWidth="1"/>
  </cols>
  <sheetData>
    <row r="1" spans="1:2" ht="53.1" customHeight="1" x14ac:dyDescent="0.25">
      <c r="A1" s="24" t="e" vm="1">
        <v>#VALUE!</v>
      </c>
    </row>
    <row r="2" spans="1:2" ht="94.5" x14ac:dyDescent="0.25">
      <c r="A2" s="24" t="s">
        <v>77</v>
      </c>
      <c r="B2" s="25" t="s">
        <v>105</v>
      </c>
    </row>
    <row r="3" spans="1:2" x14ac:dyDescent="0.25">
      <c r="A3" s="24" t="s">
        <v>103</v>
      </c>
    </row>
    <row r="4" spans="1:2" ht="210.95" customHeight="1" x14ac:dyDescent="0.25">
      <c r="A4" s="27" t="s">
        <v>106</v>
      </c>
      <c r="B4" s="25" t="s">
        <v>104</v>
      </c>
    </row>
    <row r="5" spans="1:2" ht="63" x14ac:dyDescent="0.25">
      <c r="A5" s="28" t="s">
        <v>78</v>
      </c>
      <c r="B5" s="25" t="s">
        <v>80</v>
      </c>
    </row>
    <row r="6" spans="1:2" ht="78.75" x14ac:dyDescent="0.25">
      <c r="A6" s="27" t="s">
        <v>79</v>
      </c>
      <c r="B6" s="25" t="s">
        <v>95</v>
      </c>
    </row>
    <row r="7" spans="1:2" ht="68.099999999999994" customHeight="1" x14ac:dyDescent="0.25">
      <c r="A7" s="24" t="s">
        <v>81</v>
      </c>
      <c r="B7" s="25" t="s">
        <v>85</v>
      </c>
    </row>
    <row r="16" spans="1:2" x14ac:dyDescent="0.25">
      <c r="B16"/>
    </row>
    <row r="17" spans="2:3" x14ac:dyDescent="0.25">
      <c r="B17"/>
    </row>
    <row r="18" spans="2:3" x14ac:dyDescent="0.25">
      <c r="B18"/>
    </row>
    <row r="19" spans="2:3" x14ac:dyDescent="0.25">
      <c r="B19"/>
      <c r="C19" s="4"/>
    </row>
    <row r="20" spans="2:3" x14ac:dyDescent="0.25">
      <c r="C20" s="4"/>
    </row>
    <row r="21" spans="2:3" x14ac:dyDescent="0.25">
      <c r="B21" s="24"/>
    </row>
    <row r="22" spans="2:3" x14ac:dyDescent="0.25">
      <c r="B22" s="2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F819C-F87C-DA43-92DA-B276814C06B1}">
  <dimension ref="A1:X45"/>
  <sheetViews>
    <sheetView topLeftCell="A13" workbookViewId="0">
      <selection activeCell="A34" sqref="A34"/>
    </sheetView>
  </sheetViews>
  <sheetFormatPr defaultColWidth="11" defaultRowHeight="15.75" x14ac:dyDescent="0.25"/>
  <cols>
    <col min="1" max="1" width="25.875" customWidth="1"/>
    <col min="2" max="2" width="10" bestFit="1" customWidth="1"/>
    <col min="3" max="3" width="15.125" bestFit="1" customWidth="1"/>
    <col min="4" max="4" width="3.5" customWidth="1"/>
    <col min="5" max="10" width="36.625" customWidth="1"/>
    <col min="11" max="11" width="4.125" customWidth="1"/>
    <col min="12" max="12" width="13" customWidth="1"/>
    <col min="13" max="13" width="11.5" bestFit="1" customWidth="1"/>
    <col min="14" max="23" width="12.5" bestFit="1" customWidth="1"/>
    <col min="24" max="24" width="14" bestFit="1" customWidth="1"/>
  </cols>
  <sheetData>
    <row r="1" spans="1:24" ht="21.75" thickBot="1" x14ac:dyDescent="0.4">
      <c r="A1" s="86" t="s">
        <v>82</v>
      </c>
      <c r="B1" s="87"/>
      <c r="C1" s="88"/>
      <c r="E1" s="55" t="s">
        <v>60</v>
      </c>
      <c r="F1" s="56"/>
      <c r="G1" s="56"/>
      <c r="H1" s="56"/>
      <c r="I1" s="56"/>
      <c r="J1" s="57"/>
      <c r="L1" s="52" t="s">
        <v>76</v>
      </c>
      <c r="M1" s="53"/>
      <c r="N1" s="53"/>
      <c r="O1" s="53"/>
      <c r="P1" s="53"/>
      <c r="Q1" s="53"/>
      <c r="R1" s="53"/>
      <c r="S1" s="53"/>
      <c r="T1" s="53"/>
      <c r="U1" s="53"/>
      <c r="V1" s="53"/>
      <c r="W1" s="53"/>
      <c r="X1" s="54"/>
    </row>
    <row r="2" spans="1:24" ht="18.75" x14ac:dyDescent="0.3">
      <c r="A2" s="89" t="s">
        <v>102</v>
      </c>
      <c r="B2" s="90"/>
      <c r="C2" s="91"/>
      <c r="E2" s="17"/>
      <c r="F2" s="18" t="s">
        <v>17</v>
      </c>
      <c r="G2" s="18" t="s">
        <v>23</v>
      </c>
      <c r="H2" s="18" t="s">
        <v>27</v>
      </c>
      <c r="I2" s="18" t="s">
        <v>29</v>
      </c>
      <c r="J2" s="19" t="s">
        <v>28</v>
      </c>
      <c r="L2" s="12"/>
      <c r="M2" s="20" t="s">
        <v>61</v>
      </c>
      <c r="N2" s="20" t="s">
        <v>62</v>
      </c>
      <c r="O2" s="20" t="s">
        <v>63</v>
      </c>
      <c r="P2" s="20" t="s">
        <v>64</v>
      </c>
      <c r="Q2" s="20" t="s">
        <v>65</v>
      </c>
      <c r="R2" s="20" t="s">
        <v>66</v>
      </c>
      <c r="S2" s="20" t="s">
        <v>67</v>
      </c>
      <c r="T2" s="20" t="s">
        <v>68</v>
      </c>
      <c r="U2" s="20" t="s">
        <v>69</v>
      </c>
      <c r="V2" s="20" t="s">
        <v>70</v>
      </c>
      <c r="W2" s="20" t="s">
        <v>71</v>
      </c>
      <c r="X2" s="21" t="s">
        <v>72</v>
      </c>
    </row>
    <row r="3" spans="1:24" ht="19.5" thickBot="1" x14ac:dyDescent="0.35">
      <c r="E3" s="31" t="s">
        <v>25</v>
      </c>
      <c r="F3" s="32"/>
      <c r="G3" s="32"/>
      <c r="H3" s="32"/>
      <c r="I3" s="32"/>
      <c r="J3" s="33"/>
      <c r="L3" s="22" t="s">
        <v>73</v>
      </c>
      <c r="M3" s="43">
        <f>$F$15*31</f>
        <v>44193.599999999962</v>
      </c>
      <c r="N3" s="43">
        <f>$F$15*28+M3</f>
        <v>84110.399999999936</v>
      </c>
      <c r="O3" s="43">
        <f>$F$15*31+N3</f>
        <v>128303.9999999999</v>
      </c>
      <c r="P3" s="43">
        <f>$F$15*30+O3</f>
        <v>171071.99999999985</v>
      </c>
      <c r="Q3" s="43">
        <f>$F$15*31+P3</f>
        <v>215265.5999999998</v>
      </c>
      <c r="R3" s="43">
        <f>$F$15*30+Q3</f>
        <v>258033.59999999977</v>
      </c>
      <c r="S3" s="43">
        <f>$F$15*31+R3</f>
        <v>302227.19999999972</v>
      </c>
      <c r="T3" s="43">
        <f>$F$15*31+S3</f>
        <v>346420.7999999997</v>
      </c>
      <c r="U3" s="43">
        <f>$F$15*30+T3</f>
        <v>389188.79999999964</v>
      </c>
      <c r="V3" s="43">
        <f>$F$15*31+U3</f>
        <v>433382.39999999962</v>
      </c>
      <c r="W3" s="43">
        <f>$F$15*30+V3</f>
        <v>476150.39999999956</v>
      </c>
      <c r="X3" s="46">
        <f>$F$15*31+W3</f>
        <v>520343.99999999953</v>
      </c>
    </row>
    <row r="4" spans="1:24" ht="21" x14ac:dyDescent="0.35">
      <c r="A4" s="86" t="s">
        <v>96</v>
      </c>
      <c r="B4" s="87"/>
      <c r="C4" s="88"/>
      <c r="E4" s="58" t="s">
        <v>50</v>
      </c>
      <c r="F4" s="59"/>
      <c r="G4" s="59"/>
      <c r="H4" s="59"/>
      <c r="I4" s="59"/>
      <c r="J4" s="60"/>
      <c r="L4" s="22" t="s">
        <v>74</v>
      </c>
      <c r="M4" s="44">
        <f>$G$15*31</f>
        <v>3863.8399999999538</v>
      </c>
      <c r="N4" s="44">
        <f>$G$15*28+M4</f>
        <v>7353.759999999912</v>
      </c>
      <c r="O4" s="44">
        <f>$G$15*31+N4</f>
        <v>11217.599999999866</v>
      </c>
      <c r="P4" s="44">
        <f>$G$15*30+O4</f>
        <v>14956.799999999821</v>
      </c>
      <c r="Q4" s="44">
        <f>$G$15*31+P4</f>
        <v>18820.639999999774</v>
      </c>
      <c r="R4" s="44">
        <f>$G$15*30+Q4</f>
        <v>22559.839999999727</v>
      </c>
      <c r="S4" s="44">
        <f>$G$15*31+R4</f>
        <v>26423.67999999968</v>
      </c>
      <c r="T4" s="44">
        <f>$G$15*31+S4</f>
        <v>30287.519999999633</v>
      </c>
      <c r="U4" s="44">
        <f>$G$15*30+T4</f>
        <v>34026.719999999586</v>
      </c>
      <c r="V4" s="44">
        <f>$G$15*31+U4</f>
        <v>37890.559999999539</v>
      </c>
      <c r="W4" s="44">
        <f>$G$15*30+V4</f>
        <v>41629.759999999493</v>
      </c>
      <c r="X4" s="47">
        <f>$G$15*31+W4</f>
        <v>45493.599999999446</v>
      </c>
    </row>
    <row r="5" spans="1:24" ht="16.5" thickBot="1" x14ac:dyDescent="0.3">
      <c r="A5" s="80" t="s">
        <v>97</v>
      </c>
      <c r="B5" s="81"/>
      <c r="C5" s="82"/>
      <c r="E5" s="15" t="s">
        <v>48</v>
      </c>
      <c r="F5" s="34">
        <f>$B$19</f>
        <v>24</v>
      </c>
      <c r="G5" s="37">
        <f>$B$20</f>
        <v>16</v>
      </c>
      <c r="H5" s="40">
        <f>$B$21</f>
        <v>22.5</v>
      </c>
      <c r="I5" s="64">
        <f t="shared" ref="I5:J7" si="0">(G5-F5)/F5</f>
        <v>-0.33333333333333331</v>
      </c>
      <c r="J5" s="65">
        <f t="shared" si="0"/>
        <v>0.40625</v>
      </c>
      <c r="L5" s="23" t="s">
        <v>75</v>
      </c>
      <c r="M5" s="48">
        <f>$H$15*31</f>
        <v>24497.932352941123</v>
      </c>
      <c r="N5" s="48">
        <f>$H$15*28+M5</f>
        <v>46625.097058823427</v>
      </c>
      <c r="O5" s="48">
        <f>$H$15*31+N5</f>
        <v>71123.029411764554</v>
      </c>
      <c r="P5" s="48">
        <f>$H$15*30+O5</f>
        <v>94830.705882352733</v>
      </c>
      <c r="Q5" s="48">
        <f>$H$15*31+P5</f>
        <v>119328.63823529385</v>
      </c>
      <c r="R5" s="48">
        <f>$H$15*30+Q5</f>
        <v>143036.31470588205</v>
      </c>
      <c r="S5" s="48">
        <f>$H$15*31+R5</f>
        <v>167534.24705882318</v>
      </c>
      <c r="T5" s="48">
        <f>$H$15*31+S5</f>
        <v>192032.17941176431</v>
      </c>
      <c r="U5" s="48">
        <f>$H$15*30+T5</f>
        <v>215739.85588235251</v>
      </c>
      <c r="V5" s="48">
        <f>$H$15*31+U5</f>
        <v>240237.78823529364</v>
      </c>
      <c r="W5" s="48">
        <f>$H$15*30+V5</f>
        <v>263945.46470588184</v>
      </c>
      <c r="X5" s="49">
        <f>$H$15*31+W5</f>
        <v>288443.39705882297</v>
      </c>
    </row>
    <row r="6" spans="1:24" x14ac:dyDescent="0.25">
      <c r="A6" s="83" t="s">
        <v>98</v>
      </c>
      <c r="B6" s="84"/>
      <c r="C6" s="85"/>
      <c r="E6" s="15" t="s">
        <v>18</v>
      </c>
      <c r="F6" s="35">
        <f>$B$15</f>
        <v>1.9999999999999982</v>
      </c>
      <c r="G6" s="38">
        <f>$B$16</f>
        <v>0.69999999999999751</v>
      </c>
      <c r="H6" s="41">
        <f>$B$17</f>
        <v>1.3999999999999977</v>
      </c>
      <c r="I6" s="64">
        <f t="shared" si="0"/>
        <v>-0.65000000000000091</v>
      </c>
      <c r="J6" s="65">
        <f t="shared" si="0"/>
        <v>1.0000000000000038</v>
      </c>
    </row>
    <row r="7" spans="1:24" x14ac:dyDescent="0.25">
      <c r="A7" s="77" t="s">
        <v>99</v>
      </c>
      <c r="B7" s="40"/>
      <c r="C7" s="78"/>
      <c r="E7" s="15" t="s">
        <v>49</v>
      </c>
      <c r="F7" s="36">
        <f>F6*3600*F5</f>
        <v>172799.99999999985</v>
      </c>
      <c r="G7" s="39">
        <f>G6*3600*G5</f>
        <v>40319.999999999854</v>
      </c>
      <c r="H7" s="42">
        <f>H6*3600*H5</f>
        <v>113399.99999999981</v>
      </c>
      <c r="I7" s="64">
        <f t="shared" si="0"/>
        <v>-0.76666666666666727</v>
      </c>
      <c r="J7" s="65">
        <f t="shared" si="0"/>
        <v>1.8125000000000056</v>
      </c>
    </row>
    <row r="8" spans="1:24" ht="18.75" x14ac:dyDescent="0.3">
      <c r="A8" s="92" t="s">
        <v>83</v>
      </c>
      <c r="B8" s="93"/>
      <c r="C8" s="94"/>
      <c r="E8" s="58" t="s">
        <v>51</v>
      </c>
      <c r="F8" s="59"/>
      <c r="G8" s="59"/>
      <c r="H8" s="59"/>
      <c r="I8" s="59"/>
      <c r="J8" s="60"/>
    </row>
    <row r="9" spans="1:24" x14ac:dyDescent="0.25">
      <c r="A9" s="110" t="s">
        <v>100</v>
      </c>
      <c r="B9" s="111"/>
      <c r="C9" s="112"/>
      <c r="E9" s="15" t="s">
        <v>33</v>
      </c>
      <c r="F9" s="34">
        <f>MIN(F6*3600/$B$24,F10/F5)</f>
        <v>39.999999999999964</v>
      </c>
      <c r="G9" s="37">
        <f>MIN(G6*3600/$B$24,G10/G5)</f>
        <v>13.99999999999995</v>
      </c>
      <c r="H9" s="41">
        <f>MIN(H6*3600/$B$24,H10/H5)</f>
        <v>27.999999999999954</v>
      </c>
      <c r="I9" s="64">
        <f>(G9-F9)/F9</f>
        <v>-0.65000000000000091</v>
      </c>
      <c r="J9" s="65">
        <f>(H9-G9)/G9</f>
        <v>1.0000000000000038</v>
      </c>
    </row>
    <row r="10" spans="1:24" x14ac:dyDescent="0.25">
      <c r="A10" s="98" t="s">
        <v>84</v>
      </c>
      <c r="B10" s="99"/>
      <c r="C10" s="100"/>
      <c r="E10" s="15" t="s">
        <v>31</v>
      </c>
      <c r="F10" s="35">
        <f>MIN(F7/$B$24,$B$33)</f>
        <v>959.9999999999992</v>
      </c>
      <c r="G10" s="37">
        <f>MIN(G7/$B$24,$B$33)</f>
        <v>223.9999999999992</v>
      </c>
      <c r="H10" s="41">
        <f>MIN(H7/$B$24,$B$33)</f>
        <v>629.99999999999898</v>
      </c>
      <c r="I10" s="64">
        <f>(G10-F10)/F10</f>
        <v>-0.76666666666666727</v>
      </c>
      <c r="J10" s="65">
        <f>(H10-G10)/G10</f>
        <v>1.8125000000000053</v>
      </c>
    </row>
    <row r="11" spans="1:24" ht="19.5" thickBot="1" x14ac:dyDescent="0.35">
      <c r="A11" s="101" t="s">
        <v>101</v>
      </c>
      <c r="B11" s="102"/>
      <c r="C11" s="103"/>
      <c r="E11" s="58" t="s">
        <v>52</v>
      </c>
      <c r="F11" s="59"/>
      <c r="G11" s="59"/>
      <c r="H11" s="59"/>
      <c r="I11" s="59"/>
      <c r="J11" s="60"/>
    </row>
    <row r="12" spans="1:24" ht="16.5" thickBot="1" x14ac:dyDescent="0.3">
      <c r="E12" s="15" t="s">
        <v>32</v>
      </c>
      <c r="F12" s="43">
        <f>$B$26</f>
        <v>20</v>
      </c>
      <c r="G12" s="44">
        <f>$B$26</f>
        <v>20</v>
      </c>
      <c r="H12" s="45">
        <f>$B$26+B30</f>
        <v>20.457516339869279</v>
      </c>
      <c r="I12" s="64">
        <f>(G12-F12)/F12</f>
        <v>0</v>
      </c>
      <c r="J12" s="65">
        <f>-(H12-G12)/G12</f>
        <v>-2.2875816993463971E-2</v>
      </c>
    </row>
    <row r="13" spans="1:24" ht="21" x14ac:dyDescent="0.35">
      <c r="A13" s="95" t="s">
        <v>37</v>
      </c>
      <c r="B13" s="96"/>
      <c r="C13" s="97"/>
      <c r="E13" s="15" t="s">
        <v>20</v>
      </c>
      <c r="F13" s="43">
        <f>$B$28*F9</f>
        <v>79.399999999999949</v>
      </c>
      <c r="G13" s="44">
        <f>$B$28*G9</f>
        <v>27.789999999999907</v>
      </c>
      <c r="H13" s="45">
        <f>$B$28*H9</f>
        <v>55.57999999999992</v>
      </c>
      <c r="I13" s="64">
        <f>(G13-F13)/F13</f>
        <v>-0.65000000000000091</v>
      </c>
      <c r="J13" s="65">
        <f>(H13-G13)/G13</f>
        <v>1.0000000000000038</v>
      </c>
    </row>
    <row r="14" spans="1:24" ht="18.75" x14ac:dyDescent="0.3">
      <c r="A14" s="104" t="s">
        <v>38</v>
      </c>
      <c r="B14" s="105"/>
      <c r="C14" s="106"/>
      <c r="E14" s="15" t="s">
        <v>19</v>
      </c>
      <c r="F14" s="43">
        <f>F13-F12</f>
        <v>59.399999999999949</v>
      </c>
      <c r="G14" s="44">
        <f>G13-G12</f>
        <v>7.7899999999999068</v>
      </c>
      <c r="H14" s="45">
        <f>H13-H12</f>
        <v>35.122483660130641</v>
      </c>
      <c r="I14" s="64">
        <f>(G14-F14)/F14</f>
        <v>-0.86885521885522032</v>
      </c>
      <c r="J14" s="65">
        <f>(H14-G14)/G14</f>
        <v>3.5086628575264518</v>
      </c>
    </row>
    <row r="15" spans="1:24" x14ac:dyDescent="0.25">
      <c r="A15" s="34" t="s">
        <v>0</v>
      </c>
      <c r="B15" s="68">
        <v>1.9999999999999982</v>
      </c>
      <c r="C15" s="11" t="s">
        <v>1</v>
      </c>
      <c r="E15" s="15" t="s">
        <v>21</v>
      </c>
      <c r="F15" s="43">
        <f>F14*F5</f>
        <v>1425.5999999999988</v>
      </c>
      <c r="G15" s="44">
        <f>G14*G5</f>
        <v>124.63999999999851</v>
      </c>
      <c r="H15" s="45">
        <f>H14*H5</f>
        <v>790.25588235293947</v>
      </c>
      <c r="I15" s="64">
        <f>(G15-F15)/F15</f>
        <v>-0.91257014590348018</v>
      </c>
      <c r="J15" s="65">
        <f>(H15-G15)/G15</f>
        <v>5.3403071433965739</v>
      </c>
    </row>
    <row r="16" spans="1:24" ht="18.75" x14ac:dyDescent="0.3">
      <c r="A16" s="38" t="s">
        <v>2</v>
      </c>
      <c r="B16" s="68">
        <v>0.69999999999999751</v>
      </c>
      <c r="C16" s="11" t="s">
        <v>1</v>
      </c>
      <c r="E16" s="31" t="s">
        <v>26</v>
      </c>
      <c r="F16" s="32"/>
      <c r="G16" s="32"/>
      <c r="H16" s="32"/>
      <c r="I16" s="32"/>
      <c r="J16" s="33"/>
    </row>
    <row r="17" spans="1:10" ht="16.5" thickBot="1" x14ac:dyDescent="0.3">
      <c r="A17" s="41" t="s">
        <v>14</v>
      </c>
      <c r="B17" s="68">
        <v>1.3999999999999977</v>
      </c>
      <c r="C17" s="14" t="s">
        <v>1</v>
      </c>
      <c r="E17" s="16" t="s">
        <v>22</v>
      </c>
      <c r="F17" s="50">
        <f>F15*$B$23</f>
        <v>196732.79999999984</v>
      </c>
      <c r="G17" s="51">
        <f>G15*$B$23</f>
        <v>17200.319999999796</v>
      </c>
      <c r="H17" s="48">
        <f>H15*$B$23</f>
        <v>109055.31176470565</v>
      </c>
      <c r="I17" s="66">
        <f>(G17-F17)/F17</f>
        <v>-0.91257014590348018</v>
      </c>
      <c r="J17" s="67">
        <f>(H17-G17)/G17</f>
        <v>5.3403071433965739</v>
      </c>
    </row>
    <row r="18" spans="1:10" ht="18.75" x14ac:dyDescent="0.3">
      <c r="A18" s="107" t="s">
        <v>39</v>
      </c>
      <c r="B18" s="108"/>
      <c r="C18" s="109"/>
    </row>
    <row r="19" spans="1:10" x14ac:dyDescent="0.25">
      <c r="A19" s="34" t="s">
        <v>4</v>
      </c>
      <c r="B19" s="69">
        <v>24</v>
      </c>
      <c r="C19" s="11" t="s">
        <v>45</v>
      </c>
    </row>
    <row r="20" spans="1:10" x14ac:dyDescent="0.25">
      <c r="A20" s="38" t="s">
        <v>5</v>
      </c>
      <c r="B20" s="69">
        <v>16</v>
      </c>
      <c r="C20" s="11" t="s">
        <v>45</v>
      </c>
    </row>
    <row r="21" spans="1:10" ht="16.5" thickBot="1" x14ac:dyDescent="0.3">
      <c r="A21" s="41" t="s">
        <v>15</v>
      </c>
      <c r="B21" s="70">
        <v>22.5</v>
      </c>
      <c r="C21" s="11" t="s">
        <v>45</v>
      </c>
    </row>
    <row r="22" spans="1:10" ht="18.75" x14ac:dyDescent="0.3">
      <c r="A22" s="107" t="s">
        <v>40</v>
      </c>
      <c r="B22" s="108"/>
      <c r="C22" s="109"/>
    </row>
    <row r="23" spans="1:10" x14ac:dyDescent="0.25">
      <c r="A23" s="61" t="s">
        <v>24</v>
      </c>
      <c r="B23" s="71">
        <v>138</v>
      </c>
      <c r="C23" s="11"/>
    </row>
    <row r="24" spans="1:10" ht="16.5" thickBot="1" x14ac:dyDescent="0.3">
      <c r="A24" s="62" t="s">
        <v>30</v>
      </c>
      <c r="B24" s="72">
        <v>180</v>
      </c>
      <c r="C24" s="14" t="s">
        <v>10</v>
      </c>
    </row>
    <row r="25" spans="1:10" ht="18.75" x14ac:dyDescent="0.3">
      <c r="A25" s="107" t="s">
        <v>41</v>
      </c>
      <c r="B25" s="108"/>
      <c r="C25" s="109"/>
    </row>
    <row r="26" spans="1:10" x14ac:dyDescent="0.25">
      <c r="A26" s="61" t="s">
        <v>35</v>
      </c>
      <c r="B26" s="73">
        <v>20</v>
      </c>
      <c r="C26" s="11" t="s">
        <v>46</v>
      </c>
    </row>
    <row r="27" spans="1:10" x14ac:dyDescent="0.25">
      <c r="A27" s="61" t="s">
        <v>92</v>
      </c>
      <c r="B27" s="63">
        <f>B26*B20/(G10)</f>
        <v>1.4285714285714337</v>
      </c>
      <c r="C27" s="11" t="s">
        <v>47</v>
      </c>
    </row>
    <row r="28" spans="1:10" x14ac:dyDescent="0.25">
      <c r="A28" s="61" t="s">
        <v>42</v>
      </c>
      <c r="B28" s="74">
        <v>1.9850000000000003</v>
      </c>
      <c r="C28" s="11" t="s">
        <v>47</v>
      </c>
    </row>
    <row r="29" spans="1:10" x14ac:dyDescent="0.25">
      <c r="A29" s="61" t="s">
        <v>12</v>
      </c>
      <c r="B29" s="75">
        <v>3500</v>
      </c>
      <c r="C29" s="11" t="s">
        <v>87</v>
      </c>
    </row>
    <row r="30" spans="1:10" x14ac:dyDescent="0.25">
      <c r="A30" s="61" t="s">
        <v>44</v>
      </c>
      <c r="B30" s="63">
        <f>B29/(B34*B21)</f>
        <v>0.45751633986928103</v>
      </c>
      <c r="C30" s="11" t="s">
        <v>88</v>
      </c>
    </row>
    <row r="31" spans="1:10" x14ac:dyDescent="0.25">
      <c r="A31" s="61" t="s">
        <v>44</v>
      </c>
      <c r="B31" s="63">
        <f>B30/H9</f>
        <v>1.6339869281045777E-2</v>
      </c>
      <c r="C31" s="11" t="s">
        <v>93</v>
      </c>
    </row>
    <row r="32" spans="1:10" x14ac:dyDescent="0.25">
      <c r="A32" s="61" t="s">
        <v>94</v>
      </c>
      <c r="B32" s="63">
        <f>B26*B21/H10 + B31</f>
        <v>0.73062558356676122</v>
      </c>
      <c r="C32" s="11" t="s">
        <v>47</v>
      </c>
      <c r="E32" s="8"/>
    </row>
    <row r="33" spans="1:15" x14ac:dyDescent="0.25">
      <c r="A33" s="61" t="s">
        <v>86</v>
      </c>
      <c r="B33" s="76">
        <v>1900</v>
      </c>
      <c r="C33" s="11" t="s">
        <v>90</v>
      </c>
    </row>
    <row r="34" spans="1:15" ht="16.5" thickBot="1" x14ac:dyDescent="0.3">
      <c r="A34" s="62" t="s">
        <v>43</v>
      </c>
      <c r="B34" s="72">
        <v>340</v>
      </c>
      <c r="C34" s="14" t="s">
        <v>89</v>
      </c>
    </row>
    <row r="41" spans="1:15" x14ac:dyDescent="0.25">
      <c r="O41">
        <f>1936/30</f>
        <v>64.533333333333331</v>
      </c>
    </row>
    <row r="43" spans="1:15" ht="15.95" customHeight="1" x14ac:dyDescent="0.25">
      <c r="A43" s="79"/>
    </row>
    <row r="44" spans="1:15" ht="15.95" customHeight="1" x14ac:dyDescent="0.25">
      <c r="A44" s="79"/>
    </row>
    <row r="45" spans="1:15" ht="15.95" customHeight="1" x14ac:dyDescent="0.25">
      <c r="A45" s="79"/>
    </row>
  </sheetData>
  <mergeCells count="14">
    <mergeCell ref="A25:C25"/>
    <mergeCell ref="A22:C22"/>
    <mergeCell ref="A18:C18"/>
    <mergeCell ref="A9:C9"/>
    <mergeCell ref="A13:C13"/>
    <mergeCell ref="A4:C4"/>
    <mergeCell ref="A10:C10"/>
    <mergeCell ref="A11:C11"/>
    <mergeCell ref="A14:C14"/>
    <mergeCell ref="A5:C5"/>
    <mergeCell ref="A6:C6"/>
    <mergeCell ref="A1:C1"/>
    <mergeCell ref="A2:C2"/>
    <mergeCell ref="A8:C8"/>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9">
        <x14:dataValidation type="list" allowBlank="1" showInputMessage="1" showErrorMessage="1" xr:uid="{7B63DA4B-A590-884F-97C2-709EFB6B8FFA}">
          <x14:formula1>
            <xm:f>Inputs!$A$13:$A$53</xm:f>
          </x14:formula1>
          <xm:sqref>B15:B17</xm:sqref>
        </x14:dataValidation>
        <x14:dataValidation type="list" allowBlank="1" showInputMessage="1" showErrorMessage="1" xr:uid="{3CC75FD6-74B6-FC45-9255-111B39181AB0}">
          <x14:formula1>
            <xm:f>Inputs!$C$13:$C$53</xm:f>
          </x14:formula1>
          <xm:sqref>B23</xm:sqref>
        </x14:dataValidation>
        <x14:dataValidation type="list" allowBlank="1" showInputMessage="1" showErrorMessage="1" xr:uid="{BAC5BA93-50E2-284B-B4C2-58409207471D}">
          <x14:formula1>
            <xm:f>Inputs!$D$13:$D$62</xm:f>
          </x14:formula1>
          <xm:sqref>B24</xm:sqref>
        </x14:dataValidation>
        <x14:dataValidation type="list" allowBlank="1" showInputMessage="1" showErrorMessage="1" xr:uid="{0E36AFED-29C6-1943-9683-7B33E7438D48}">
          <x14:formula1>
            <xm:f>Inputs!$E$13:$E$47</xm:f>
          </x14:formula1>
          <xm:sqref>B29</xm:sqref>
        </x14:dataValidation>
        <x14:dataValidation type="list" allowBlank="1" showInputMessage="1" showErrorMessage="1" xr:uid="{BE0DF6D7-FB03-2842-862C-05602221E586}">
          <x14:formula1>
            <xm:f>Inputs!$G$13:$G$213</xm:f>
          </x14:formula1>
          <xm:sqref>B28</xm:sqref>
        </x14:dataValidation>
        <x14:dataValidation type="list" allowBlank="1" showInputMessage="1" showErrorMessage="1" xr:uid="{18727BE9-A232-BA49-BDD9-5E5CE5E3040F}">
          <x14:formula1>
            <xm:f>Inputs!$B$13:$B$109</xm:f>
          </x14:formula1>
          <xm:sqref>B19:B21</xm:sqref>
        </x14:dataValidation>
        <x14:dataValidation type="list" allowBlank="1" showInputMessage="1" showErrorMessage="1" xr:uid="{1E36A579-ABA2-D04E-9AF9-42F6624E914D}">
          <x14:formula1>
            <xm:f>Inputs!$H$13:$H$379</xm:f>
          </x14:formula1>
          <xm:sqref>B34</xm:sqref>
        </x14:dataValidation>
        <x14:dataValidation type="list" allowBlank="1" showInputMessage="1" showErrorMessage="1" xr:uid="{1C7D061B-4A20-3C45-85B5-EE297CA6EE36}">
          <x14:formula1>
            <xm:f>Inputs!$I$13:$I$63</xm:f>
          </x14:formula1>
          <xm:sqref>B33</xm:sqref>
        </x14:dataValidation>
        <x14:dataValidation type="list" allowBlank="1" showInputMessage="1" showErrorMessage="1" xr:uid="{25A916AF-AFDC-584E-A403-730F8BCC41F2}">
          <x14:formula1>
            <xm:f>Inputs!$F$13:$F$63</xm:f>
          </x14:formula1>
          <xm:sqref>B26 B28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1B73B-64EB-804C-A80E-D103CF9AF11A}">
  <dimension ref="A1:I379"/>
  <sheetViews>
    <sheetView workbookViewId="0">
      <selection activeCell="B6" sqref="B6"/>
    </sheetView>
  </sheetViews>
  <sheetFormatPr defaultColWidth="11" defaultRowHeight="15.75" x14ac:dyDescent="0.25"/>
  <cols>
    <col min="1" max="1" width="31.125" customWidth="1"/>
    <col min="2" max="2" width="30.125" customWidth="1"/>
    <col min="3" max="3" width="9.5" customWidth="1"/>
    <col min="4" max="4" width="15.5" customWidth="1"/>
    <col min="5" max="5" width="21.125" bestFit="1" customWidth="1"/>
    <col min="6" max="6" width="25.375" bestFit="1" customWidth="1"/>
    <col min="7" max="7" width="28.875" bestFit="1" customWidth="1"/>
    <col min="8" max="8" width="19" bestFit="1" customWidth="1"/>
    <col min="9" max="9" width="17.625" bestFit="1" customWidth="1"/>
  </cols>
  <sheetData>
    <row r="1" spans="1:9" ht="16.5" thickBot="1" x14ac:dyDescent="0.3">
      <c r="A1" s="113" t="s">
        <v>59</v>
      </c>
      <c r="B1" s="114"/>
    </row>
    <row r="2" spans="1:9" x14ac:dyDescent="0.25">
      <c r="A2" s="29" t="s">
        <v>7</v>
      </c>
      <c r="B2" s="30">
        <v>0.1</v>
      </c>
    </row>
    <row r="3" spans="1:9" x14ac:dyDescent="0.25">
      <c r="A3" s="12" t="s">
        <v>8</v>
      </c>
      <c r="B3" s="11">
        <v>0.25</v>
      </c>
    </row>
    <row r="4" spans="1:9" x14ac:dyDescent="0.25">
      <c r="A4" s="12" t="s">
        <v>53</v>
      </c>
      <c r="B4" s="11">
        <v>1</v>
      </c>
    </row>
    <row r="5" spans="1:9" x14ac:dyDescent="0.25">
      <c r="A5" s="12" t="s">
        <v>54</v>
      </c>
      <c r="B5" s="11">
        <v>2</v>
      </c>
    </row>
    <row r="6" spans="1:9" x14ac:dyDescent="0.25">
      <c r="A6" s="12" t="s">
        <v>55</v>
      </c>
      <c r="B6" s="11">
        <v>100</v>
      </c>
    </row>
    <row r="7" spans="1:9" x14ac:dyDescent="0.25">
      <c r="A7" s="12" t="s">
        <v>56</v>
      </c>
      <c r="B7" s="11">
        <v>1</v>
      </c>
    </row>
    <row r="8" spans="1:9" x14ac:dyDescent="0.25">
      <c r="A8" s="12" t="s">
        <v>57</v>
      </c>
      <c r="B8" s="11">
        <v>5.0000000000000001E-3</v>
      </c>
    </row>
    <row r="9" spans="1:9" x14ac:dyDescent="0.25">
      <c r="A9" s="12" t="s">
        <v>58</v>
      </c>
      <c r="B9" s="11">
        <v>1</v>
      </c>
    </row>
    <row r="10" spans="1:9" ht="16.5" thickBot="1" x14ac:dyDescent="0.3">
      <c r="A10" s="13" t="s">
        <v>91</v>
      </c>
      <c r="B10" s="14">
        <v>100</v>
      </c>
    </row>
    <row r="12" spans="1:9" x14ac:dyDescent="0.25">
      <c r="A12" s="5" t="s">
        <v>3</v>
      </c>
      <c r="B12" s="5" t="s">
        <v>6</v>
      </c>
      <c r="C12" s="5" t="s">
        <v>9</v>
      </c>
      <c r="D12" s="5" t="s">
        <v>11</v>
      </c>
      <c r="E12" s="5" t="s">
        <v>13</v>
      </c>
      <c r="F12" s="5" t="s">
        <v>16</v>
      </c>
      <c r="G12" s="9" t="s">
        <v>34</v>
      </c>
      <c r="H12" s="5" t="s">
        <v>36</v>
      </c>
      <c r="I12" s="5" t="s">
        <v>86</v>
      </c>
    </row>
    <row r="13" spans="1:9" x14ac:dyDescent="0.25">
      <c r="A13" s="1">
        <f>'ROI Model'!B15</f>
        <v>1.9999999999999982</v>
      </c>
      <c r="B13" s="3">
        <f>24</f>
        <v>24</v>
      </c>
      <c r="C13" s="2">
        <v>170</v>
      </c>
      <c r="D13">
        <v>200</v>
      </c>
      <c r="E13">
        <v>3500</v>
      </c>
      <c r="F13" s="6">
        <v>50</v>
      </c>
      <c r="G13" s="10">
        <v>2</v>
      </c>
      <c r="H13">
        <v>366</v>
      </c>
      <c r="I13">
        <f>5000</f>
        <v>5000</v>
      </c>
    </row>
    <row r="14" spans="1:9" x14ac:dyDescent="0.25">
      <c r="A14" s="1">
        <f t="shared" ref="A14:A53" si="0">A13-$B$2</f>
        <v>1.8999999999999981</v>
      </c>
      <c r="B14" s="3">
        <f t="shared" ref="B14:B45" si="1">B13-$B$3</f>
        <v>23.75</v>
      </c>
      <c r="C14" s="2">
        <f t="shared" ref="C14:C53" si="2">C13-$B$4</f>
        <v>169</v>
      </c>
      <c r="D14">
        <f t="shared" ref="D14:D45" si="3">D13-$B$5</f>
        <v>198</v>
      </c>
      <c r="E14">
        <f t="shared" ref="E14:E47" si="4">E13-$B$6</f>
        <v>3400</v>
      </c>
      <c r="F14" s="7">
        <f t="shared" ref="F14:F45" si="5">F13-$B$7</f>
        <v>49</v>
      </c>
      <c r="G14" s="10">
        <f t="shared" ref="G14:G77" si="6">G13-$B$8</f>
        <v>1.9950000000000001</v>
      </c>
      <c r="H14">
        <f t="shared" ref="H14:H77" si="7">H13-$B$9</f>
        <v>365</v>
      </c>
      <c r="I14">
        <f>I13-$B$10</f>
        <v>4900</v>
      </c>
    </row>
    <row r="15" spans="1:9" x14ac:dyDescent="0.25">
      <c r="A15" s="1">
        <f t="shared" si="0"/>
        <v>1.799999999999998</v>
      </c>
      <c r="B15" s="3">
        <f t="shared" si="1"/>
        <v>23.5</v>
      </c>
      <c r="C15" s="2">
        <f t="shared" si="2"/>
        <v>168</v>
      </c>
      <c r="D15">
        <f t="shared" si="3"/>
        <v>196</v>
      </c>
      <c r="E15">
        <f t="shared" si="4"/>
        <v>3300</v>
      </c>
      <c r="F15" s="7">
        <f t="shared" si="5"/>
        <v>48</v>
      </c>
      <c r="G15" s="10">
        <f t="shared" si="6"/>
        <v>1.9900000000000002</v>
      </c>
      <c r="H15">
        <f t="shared" si="7"/>
        <v>364</v>
      </c>
      <c r="I15">
        <f t="shared" ref="I15:I63" si="8">I14-$B$10</f>
        <v>4800</v>
      </c>
    </row>
    <row r="16" spans="1:9" x14ac:dyDescent="0.25">
      <c r="A16" s="1">
        <f t="shared" si="0"/>
        <v>1.699999999999998</v>
      </c>
      <c r="B16" s="3">
        <f t="shared" si="1"/>
        <v>23.25</v>
      </c>
      <c r="C16" s="2">
        <f t="shared" si="2"/>
        <v>167</v>
      </c>
      <c r="D16">
        <f t="shared" si="3"/>
        <v>194</v>
      </c>
      <c r="E16">
        <f t="shared" si="4"/>
        <v>3200</v>
      </c>
      <c r="F16" s="7">
        <f t="shared" si="5"/>
        <v>47</v>
      </c>
      <c r="G16" s="10">
        <f t="shared" si="6"/>
        <v>1.9850000000000003</v>
      </c>
      <c r="H16">
        <f t="shared" si="7"/>
        <v>363</v>
      </c>
      <c r="I16">
        <f t="shared" si="8"/>
        <v>4700</v>
      </c>
    </row>
    <row r="17" spans="1:9" x14ac:dyDescent="0.25">
      <c r="A17" s="1">
        <f t="shared" si="0"/>
        <v>1.5999999999999979</v>
      </c>
      <c r="B17" s="3">
        <f t="shared" si="1"/>
        <v>23</v>
      </c>
      <c r="C17" s="2">
        <f t="shared" si="2"/>
        <v>166</v>
      </c>
      <c r="D17">
        <f t="shared" si="3"/>
        <v>192</v>
      </c>
      <c r="E17">
        <f t="shared" si="4"/>
        <v>3100</v>
      </c>
      <c r="F17" s="7">
        <f t="shared" si="5"/>
        <v>46</v>
      </c>
      <c r="G17" s="10">
        <f t="shared" si="6"/>
        <v>1.9800000000000004</v>
      </c>
      <c r="H17">
        <f t="shared" si="7"/>
        <v>362</v>
      </c>
      <c r="I17">
        <f t="shared" si="8"/>
        <v>4600</v>
      </c>
    </row>
    <row r="18" spans="1:9" x14ac:dyDescent="0.25">
      <c r="A18" s="1">
        <f t="shared" si="0"/>
        <v>1.4999999999999978</v>
      </c>
      <c r="B18" s="3">
        <f t="shared" si="1"/>
        <v>22.75</v>
      </c>
      <c r="C18" s="2">
        <f t="shared" si="2"/>
        <v>165</v>
      </c>
      <c r="D18">
        <f t="shared" si="3"/>
        <v>190</v>
      </c>
      <c r="E18">
        <f t="shared" si="4"/>
        <v>3000</v>
      </c>
      <c r="F18" s="7">
        <f t="shared" si="5"/>
        <v>45</v>
      </c>
      <c r="G18" s="10">
        <f t="shared" si="6"/>
        <v>1.9750000000000005</v>
      </c>
      <c r="H18">
        <f t="shared" si="7"/>
        <v>361</v>
      </c>
      <c r="I18">
        <f t="shared" si="8"/>
        <v>4500</v>
      </c>
    </row>
    <row r="19" spans="1:9" x14ac:dyDescent="0.25">
      <c r="A19" s="1">
        <f t="shared" si="0"/>
        <v>1.3999999999999977</v>
      </c>
      <c r="B19" s="3">
        <f t="shared" si="1"/>
        <v>22.5</v>
      </c>
      <c r="C19" s="2">
        <f t="shared" si="2"/>
        <v>164</v>
      </c>
      <c r="D19">
        <f t="shared" si="3"/>
        <v>188</v>
      </c>
      <c r="E19">
        <f t="shared" si="4"/>
        <v>2900</v>
      </c>
      <c r="F19" s="7">
        <f t="shared" si="5"/>
        <v>44</v>
      </c>
      <c r="G19" s="10">
        <f t="shared" si="6"/>
        <v>1.9700000000000006</v>
      </c>
      <c r="H19">
        <f t="shared" si="7"/>
        <v>360</v>
      </c>
      <c r="I19">
        <f t="shared" si="8"/>
        <v>4400</v>
      </c>
    </row>
    <row r="20" spans="1:9" x14ac:dyDescent="0.25">
      <c r="A20" s="1">
        <f t="shared" si="0"/>
        <v>1.2999999999999976</v>
      </c>
      <c r="B20" s="3">
        <f t="shared" si="1"/>
        <v>22.25</v>
      </c>
      <c r="C20" s="2">
        <f t="shared" si="2"/>
        <v>163</v>
      </c>
      <c r="D20">
        <f t="shared" si="3"/>
        <v>186</v>
      </c>
      <c r="E20">
        <f t="shared" si="4"/>
        <v>2800</v>
      </c>
      <c r="F20" s="7">
        <f t="shared" si="5"/>
        <v>43</v>
      </c>
      <c r="G20" s="10">
        <f t="shared" si="6"/>
        <v>1.9650000000000007</v>
      </c>
      <c r="H20">
        <f t="shared" si="7"/>
        <v>359</v>
      </c>
      <c r="I20">
        <f t="shared" si="8"/>
        <v>4300</v>
      </c>
    </row>
    <row r="21" spans="1:9" x14ac:dyDescent="0.25">
      <c r="A21" s="1">
        <f t="shared" si="0"/>
        <v>1.1999999999999975</v>
      </c>
      <c r="B21" s="3">
        <f t="shared" si="1"/>
        <v>22</v>
      </c>
      <c r="C21" s="2">
        <f t="shared" si="2"/>
        <v>162</v>
      </c>
      <c r="D21">
        <f t="shared" si="3"/>
        <v>184</v>
      </c>
      <c r="E21">
        <f t="shared" si="4"/>
        <v>2700</v>
      </c>
      <c r="F21" s="7">
        <f t="shared" si="5"/>
        <v>42</v>
      </c>
      <c r="G21" s="10">
        <f t="shared" si="6"/>
        <v>1.9600000000000009</v>
      </c>
      <c r="H21">
        <f t="shared" si="7"/>
        <v>358</v>
      </c>
      <c r="I21">
        <f t="shared" si="8"/>
        <v>4200</v>
      </c>
    </row>
    <row r="22" spans="1:9" x14ac:dyDescent="0.25">
      <c r="A22" s="1">
        <f t="shared" si="0"/>
        <v>1.0999999999999974</v>
      </c>
      <c r="B22" s="3">
        <f t="shared" si="1"/>
        <v>21.75</v>
      </c>
      <c r="C22" s="2">
        <f t="shared" si="2"/>
        <v>161</v>
      </c>
      <c r="D22">
        <f t="shared" si="3"/>
        <v>182</v>
      </c>
      <c r="E22">
        <f t="shared" si="4"/>
        <v>2600</v>
      </c>
      <c r="F22" s="7">
        <f t="shared" si="5"/>
        <v>41</v>
      </c>
      <c r="G22" s="10">
        <f t="shared" si="6"/>
        <v>1.955000000000001</v>
      </c>
      <c r="H22">
        <f t="shared" si="7"/>
        <v>357</v>
      </c>
      <c r="I22">
        <f t="shared" si="8"/>
        <v>4100</v>
      </c>
    </row>
    <row r="23" spans="1:9" x14ac:dyDescent="0.25">
      <c r="A23" s="1">
        <f t="shared" si="0"/>
        <v>0.99999999999999745</v>
      </c>
      <c r="B23" s="3">
        <f t="shared" si="1"/>
        <v>21.5</v>
      </c>
      <c r="C23" s="2">
        <f t="shared" si="2"/>
        <v>160</v>
      </c>
      <c r="D23">
        <f t="shared" si="3"/>
        <v>180</v>
      </c>
      <c r="E23">
        <f t="shared" si="4"/>
        <v>2500</v>
      </c>
      <c r="F23" s="7">
        <f t="shared" si="5"/>
        <v>40</v>
      </c>
      <c r="G23" s="10">
        <f t="shared" si="6"/>
        <v>1.9500000000000011</v>
      </c>
      <c r="H23">
        <f t="shared" si="7"/>
        <v>356</v>
      </c>
      <c r="I23">
        <f t="shared" si="8"/>
        <v>4000</v>
      </c>
    </row>
    <row r="24" spans="1:9" x14ac:dyDescent="0.25">
      <c r="A24" s="1">
        <f t="shared" si="0"/>
        <v>0.89999999999999747</v>
      </c>
      <c r="B24" s="3">
        <f t="shared" si="1"/>
        <v>21.25</v>
      </c>
      <c r="C24" s="2">
        <f t="shared" si="2"/>
        <v>159</v>
      </c>
      <c r="D24">
        <f t="shared" si="3"/>
        <v>178</v>
      </c>
      <c r="E24">
        <f t="shared" si="4"/>
        <v>2400</v>
      </c>
      <c r="F24" s="7">
        <f t="shared" si="5"/>
        <v>39</v>
      </c>
      <c r="G24" s="10">
        <f t="shared" si="6"/>
        <v>1.9450000000000012</v>
      </c>
      <c r="H24">
        <f t="shared" si="7"/>
        <v>355</v>
      </c>
      <c r="I24">
        <f t="shared" si="8"/>
        <v>3900</v>
      </c>
    </row>
    <row r="25" spans="1:9" x14ac:dyDescent="0.25">
      <c r="A25" s="1">
        <f t="shared" si="0"/>
        <v>0.79999999999999749</v>
      </c>
      <c r="B25" s="3">
        <f t="shared" si="1"/>
        <v>21</v>
      </c>
      <c r="C25" s="2">
        <f t="shared" si="2"/>
        <v>158</v>
      </c>
      <c r="D25">
        <f t="shared" si="3"/>
        <v>176</v>
      </c>
      <c r="E25">
        <f t="shared" si="4"/>
        <v>2300</v>
      </c>
      <c r="F25" s="7">
        <f t="shared" si="5"/>
        <v>38</v>
      </c>
      <c r="G25" s="10">
        <f t="shared" si="6"/>
        <v>1.9400000000000013</v>
      </c>
      <c r="H25">
        <f t="shared" si="7"/>
        <v>354</v>
      </c>
      <c r="I25">
        <f t="shared" si="8"/>
        <v>3800</v>
      </c>
    </row>
    <row r="26" spans="1:9" x14ac:dyDescent="0.25">
      <c r="A26" s="1">
        <f t="shared" si="0"/>
        <v>0.69999999999999751</v>
      </c>
      <c r="B26" s="3">
        <f t="shared" si="1"/>
        <v>20.75</v>
      </c>
      <c r="C26" s="2">
        <f t="shared" si="2"/>
        <v>157</v>
      </c>
      <c r="D26">
        <f t="shared" si="3"/>
        <v>174</v>
      </c>
      <c r="E26">
        <f t="shared" si="4"/>
        <v>2200</v>
      </c>
      <c r="F26" s="7">
        <f t="shared" si="5"/>
        <v>37</v>
      </c>
      <c r="G26" s="10">
        <f t="shared" si="6"/>
        <v>1.9350000000000014</v>
      </c>
      <c r="H26">
        <f t="shared" si="7"/>
        <v>353</v>
      </c>
      <c r="I26">
        <f t="shared" si="8"/>
        <v>3700</v>
      </c>
    </row>
    <row r="27" spans="1:9" x14ac:dyDescent="0.25">
      <c r="A27" s="1">
        <f t="shared" si="0"/>
        <v>0.59999999999999754</v>
      </c>
      <c r="B27" s="3">
        <f t="shared" si="1"/>
        <v>20.5</v>
      </c>
      <c r="C27" s="2">
        <f t="shared" si="2"/>
        <v>156</v>
      </c>
      <c r="D27">
        <f t="shared" si="3"/>
        <v>172</v>
      </c>
      <c r="E27">
        <f t="shared" si="4"/>
        <v>2100</v>
      </c>
      <c r="F27" s="7">
        <f t="shared" si="5"/>
        <v>36</v>
      </c>
      <c r="G27" s="10">
        <f t="shared" si="6"/>
        <v>1.9300000000000015</v>
      </c>
      <c r="H27">
        <f t="shared" si="7"/>
        <v>352</v>
      </c>
      <c r="I27">
        <f t="shared" si="8"/>
        <v>3600</v>
      </c>
    </row>
    <row r="28" spans="1:9" x14ac:dyDescent="0.25">
      <c r="A28" s="1">
        <f t="shared" si="0"/>
        <v>0.49999999999999756</v>
      </c>
      <c r="B28" s="3">
        <f t="shared" si="1"/>
        <v>20.25</v>
      </c>
      <c r="C28" s="2">
        <f t="shared" si="2"/>
        <v>155</v>
      </c>
      <c r="D28">
        <f t="shared" si="3"/>
        <v>170</v>
      </c>
      <c r="E28">
        <f t="shared" si="4"/>
        <v>2000</v>
      </c>
      <c r="F28" s="7">
        <f t="shared" si="5"/>
        <v>35</v>
      </c>
      <c r="G28" s="10">
        <f t="shared" si="6"/>
        <v>1.9250000000000016</v>
      </c>
      <c r="H28">
        <f t="shared" si="7"/>
        <v>351</v>
      </c>
      <c r="I28">
        <f t="shared" si="8"/>
        <v>3500</v>
      </c>
    </row>
    <row r="29" spans="1:9" x14ac:dyDescent="0.25">
      <c r="A29" s="1">
        <f t="shared" si="0"/>
        <v>0.39999999999999758</v>
      </c>
      <c r="B29" s="3">
        <f t="shared" si="1"/>
        <v>20</v>
      </c>
      <c r="C29" s="2">
        <f t="shared" si="2"/>
        <v>154</v>
      </c>
      <c r="D29">
        <f t="shared" si="3"/>
        <v>168</v>
      </c>
      <c r="E29">
        <f t="shared" si="4"/>
        <v>1900</v>
      </c>
      <c r="F29" s="7">
        <f t="shared" si="5"/>
        <v>34</v>
      </c>
      <c r="G29" s="10">
        <f t="shared" si="6"/>
        <v>1.9200000000000017</v>
      </c>
      <c r="H29">
        <f t="shared" si="7"/>
        <v>350</v>
      </c>
      <c r="I29">
        <f t="shared" si="8"/>
        <v>3400</v>
      </c>
    </row>
    <row r="30" spans="1:9" x14ac:dyDescent="0.25">
      <c r="A30" s="1">
        <f t="shared" si="0"/>
        <v>0.2999999999999976</v>
      </c>
      <c r="B30" s="3">
        <f t="shared" si="1"/>
        <v>19.75</v>
      </c>
      <c r="C30" s="2">
        <f t="shared" si="2"/>
        <v>153</v>
      </c>
      <c r="D30">
        <f t="shared" si="3"/>
        <v>166</v>
      </c>
      <c r="E30">
        <f t="shared" si="4"/>
        <v>1800</v>
      </c>
      <c r="F30" s="7">
        <f t="shared" si="5"/>
        <v>33</v>
      </c>
      <c r="G30" s="10">
        <f t="shared" si="6"/>
        <v>1.9150000000000018</v>
      </c>
      <c r="H30">
        <f t="shared" si="7"/>
        <v>349</v>
      </c>
      <c r="I30">
        <f t="shared" si="8"/>
        <v>3300</v>
      </c>
    </row>
    <row r="31" spans="1:9" x14ac:dyDescent="0.25">
      <c r="A31" s="1">
        <f t="shared" si="0"/>
        <v>0.1999999999999976</v>
      </c>
      <c r="B31" s="3">
        <f t="shared" si="1"/>
        <v>19.5</v>
      </c>
      <c r="C31" s="2">
        <f t="shared" si="2"/>
        <v>152</v>
      </c>
      <c r="D31">
        <f t="shared" si="3"/>
        <v>164</v>
      </c>
      <c r="E31">
        <f t="shared" si="4"/>
        <v>1700</v>
      </c>
      <c r="F31" s="7">
        <f t="shared" si="5"/>
        <v>32</v>
      </c>
      <c r="G31" s="10">
        <f t="shared" si="6"/>
        <v>1.9100000000000019</v>
      </c>
      <c r="H31">
        <f t="shared" si="7"/>
        <v>348</v>
      </c>
      <c r="I31">
        <f t="shared" si="8"/>
        <v>3200</v>
      </c>
    </row>
    <row r="32" spans="1:9" x14ac:dyDescent="0.25">
      <c r="A32" s="1">
        <f t="shared" si="0"/>
        <v>9.9999999999997591E-2</v>
      </c>
      <c r="B32" s="3">
        <f t="shared" si="1"/>
        <v>19.25</v>
      </c>
      <c r="C32" s="2">
        <f t="shared" si="2"/>
        <v>151</v>
      </c>
      <c r="D32">
        <f t="shared" si="3"/>
        <v>162</v>
      </c>
      <c r="E32">
        <f t="shared" si="4"/>
        <v>1600</v>
      </c>
      <c r="F32" s="7">
        <f t="shared" si="5"/>
        <v>31</v>
      </c>
      <c r="G32" s="10">
        <f t="shared" si="6"/>
        <v>1.905000000000002</v>
      </c>
      <c r="H32">
        <f t="shared" si="7"/>
        <v>347</v>
      </c>
      <c r="I32">
        <f t="shared" si="8"/>
        <v>3100</v>
      </c>
    </row>
    <row r="33" spans="1:9" x14ac:dyDescent="0.25">
      <c r="A33" s="1">
        <f t="shared" si="0"/>
        <v>-2.4147350785597155E-15</v>
      </c>
      <c r="B33" s="3">
        <f t="shared" si="1"/>
        <v>19</v>
      </c>
      <c r="C33" s="2">
        <f t="shared" si="2"/>
        <v>150</v>
      </c>
      <c r="D33">
        <f t="shared" si="3"/>
        <v>160</v>
      </c>
      <c r="E33">
        <f t="shared" si="4"/>
        <v>1500</v>
      </c>
      <c r="F33" s="7">
        <f t="shared" si="5"/>
        <v>30</v>
      </c>
      <c r="G33" s="10">
        <f t="shared" si="6"/>
        <v>1.9000000000000021</v>
      </c>
      <c r="H33">
        <f t="shared" si="7"/>
        <v>346</v>
      </c>
      <c r="I33">
        <f t="shared" si="8"/>
        <v>3000</v>
      </c>
    </row>
    <row r="34" spans="1:9" x14ac:dyDescent="0.25">
      <c r="A34" s="1">
        <f t="shared" si="0"/>
        <v>-0.10000000000000242</v>
      </c>
      <c r="B34" s="3">
        <f t="shared" si="1"/>
        <v>18.75</v>
      </c>
      <c r="C34" s="2">
        <f t="shared" si="2"/>
        <v>149</v>
      </c>
      <c r="D34">
        <f t="shared" si="3"/>
        <v>158</v>
      </c>
      <c r="E34">
        <f t="shared" si="4"/>
        <v>1400</v>
      </c>
      <c r="F34" s="7">
        <f t="shared" si="5"/>
        <v>29</v>
      </c>
      <c r="G34" s="10">
        <f t="shared" si="6"/>
        <v>1.8950000000000022</v>
      </c>
      <c r="H34">
        <f t="shared" si="7"/>
        <v>345</v>
      </c>
      <c r="I34">
        <f t="shared" si="8"/>
        <v>2900</v>
      </c>
    </row>
    <row r="35" spans="1:9" x14ac:dyDescent="0.25">
      <c r="A35" s="1">
        <f t="shared" si="0"/>
        <v>-0.20000000000000243</v>
      </c>
      <c r="B35" s="3">
        <f t="shared" si="1"/>
        <v>18.5</v>
      </c>
      <c r="C35" s="2">
        <f t="shared" si="2"/>
        <v>148</v>
      </c>
      <c r="D35">
        <f t="shared" si="3"/>
        <v>156</v>
      </c>
      <c r="E35">
        <f t="shared" si="4"/>
        <v>1300</v>
      </c>
      <c r="F35" s="7">
        <f t="shared" si="5"/>
        <v>28</v>
      </c>
      <c r="G35" s="10">
        <f t="shared" si="6"/>
        <v>1.8900000000000023</v>
      </c>
      <c r="H35">
        <f t="shared" si="7"/>
        <v>344</v>
      </c>
      <c r="I35">
        <f t="shared" si="8"/>
        <v>2800</v>
      </c>
    </row>
    <row r="36" spans="1:9" x14ac:dyDescent="0.25">
      <c r="A36" s="1">
        <f t="shared" si="0"/>
        <v>-0.30000000000000243</v>
      </c>
      <c r="B36" s="3">
        <f t="shared" si="1"/>
        <v>18.25</v>
      </c>
      <c r="C36" s="2">
        <f t="shared" si="2"/>
        <v>147</v>
      </c>
      <c r="D36">
        <f t="shared" si="3"/>
        <v>154</v>
      </c>
      <c r="E36">
        <f t="shared" si="4"/>
        <v>1200</v>
      </c>
      <c r="F36" s="7">
        <f t="shared" si="5"/>
        <v>27</v>
      </c>
      <c r="G36" s="10">
        <f t="shared" si="6"/>
        <v>1.8850000000000025</v>
      </c>
      <c r="H36">
        <f t="shared" si="7"/>
        <v>343</v>
      </c>
      <c r="I36">
        <f t="shared" si="8"/>
        <v>2700</v>
      </c>
    </row>
    <row r="37" spans="1:9" x14ac:dyDescent="0.25">
      <c r="A37" s="1">
        <f t="shared" si="0"/>
        <v>-0.40000000000000246</v>
      </c>
      <c r="B37" s="3">
        <f t="shared" si="1"/>
        <v>18</v>
      </c>
      <c r="C37" s="2">
        <f t="shared" si="2"/>
        <v>146</v>
      </c>
      <c r="D37">
        <f t="shared" si="3"/>
        <v>152</v>
      </c>
      <c r="E37">
        <f t="shared" si="4"/>
        <v>1100</v>
      </c>
      <c r="F37" s="7">
        <f t="shared" si="5"/>
        <v>26</v>
      </c>
      <c r="G37" s="10">
        <f t="shared" si="6"/>
        <v>1.8800000000000026</v>
      </c>
      <c r="H37">
        <f t="shared" si="7"/>
        <v>342</v>
      </c>
      <c r="I37">
        <f t="shared" si="8"/>
        <v>2600</v>
      </c>
    </row>
    <row r="38" spans="1:9" x14ac:dyDescent="0.25">
      <c r="A38" s="1">
        <f t="shared" si="0"/>
        <v>-0.50000000000000244</v>
      </c>
      <c r="B38" s="3">
        <f t="shared" si="1"/>
        <v>17.75</v>
      </c>
      <c r="C38" s="2">
        <f t="shared" si="2"/>
        <v>145</v>
      </c>
      <c r="D38">
        <f t="shared" si="3"/>
        <v>150</v>
      </c>
      <c r="E38">
        <f t="shared" si="4"/>
        <v>1000</v>
      </c>
      <c r="F38" s="7">
        <f t="shared" si="5"/>
        <v>25</v>
      </c>
      <c r="G38" s="10">
        <f t="shared" si="6"/>
        <v>1.8750000000000027</v>
      </c>
      <c r="H38">
        <f t="shared" si="7"/>
        <v>341</v>
      </c>
      <c r="I38">
        <f t="shared" si="8"/>
        <v>2500</v>
      </c>
    </row>
    <row r="39" spans="1:9" x14ac:dyDescent="0.25">
      <c r="A39" s="1">
        <f t="shared" si="0"/>
        <v>-0.60000000000000242</v>
      </c>
      <c r="B39" s="3">
        <f t="shared" si="1"/>
        <v>17.5</v>
      </c>
      <c r="C39" s="2">
        <f t="shared" si="2"/>
        <v>144</v>
      </c>
      <c r="D39">
        <f t="shared" si="3"/>
        <v>148</v>
      </c>
      <c r="E39">
        <f t="shared" si="4"/>
        <v>900</v>
      </c>
      <c r="F39" s="7">
        <f t="shared" si="5"/>
        <v>24</v>
      </c>
      <c r="G39" s="10">
        <f t="shared" si="6"/>
        <v>1.8700000000000028</v>
      </c>
      <c r="H39">
        <f t="shared" si="7"/>
        <v>340</v>
      </c>
      <c r="I39">
        <f t="shared" si="8"/>
        <v>2400</v>
      </c>
    </row>
    <row r="40" spans="1:9" x14ac:dyDescent="0.25">
      <c r="A40" s="1">
        <f t="shared" si="0"/>
        <v>-0.7000000000000024</v>
      </c>
      <c r="B40" s="3">
        <f t="shared" si="1"/>
        <v>17.25</v>
      </c>
      <c r="C40" s="2">
        <f t="shared" si="2"/>
        <v>143</v>
      </c>
      <c r="D40">
        <f t="shared" si="3"/>
        <v>146</v>
      </c>
      <c r="E40">
        <f t="shared" si="4"/>
        <v>800</v>
      </c>
      <c r="F40" s="7">
        <f t="shared" si="5"/>
        <v>23</v>
      </c>
      <c r="G40" s="10">
        <f t="shared" si="6"/>
        <v>1.8650000000000029</v>
      </c>
      <c r="H40">
        <f t="shared" si="7"/>
        <v>339</v>
      </c>
      <c r="I40">
        <f t="shared" si="8"/>
        <v>2300</v>
      </c>
    </row>
    <row r="41" spans="1:9" x14ac:dyDescent="0.25">
      <c r="A41" s="1">
        <f t="shared" si="0"/>
        <v>-0.80000000000000238</v>
      </c>
      <c r="B41" s="3">
        <f t="shared" si="1"/>
        <v>17</v>
      </c>
      <c r="C41" s="2">
        <f t="shared" si="2"/>
        <v>142</v>
      </c>
      <c r="D41">
        <f t="shared" si="3"/>
        <v>144</v>
      </c>
      <c r="E41">
        <f t="shared" si="4"/>
        <v>700</v>
      </c>
      <c r="F41" s="7">
        <f t="shared" si="5"/>
        <v>22</v>
      </c>
      <c r="G41" s="10">
        <f t="shared" si="6"/>
        <v>1.860000000000003</v>
      </c>
      <c r="H41">
        <f t="shared" si="7"/>
        <v>338</v>
      </c>
      <c r="I41">
        <f t="shared" si="8"/>
        <v>2200</v>
      </c>
    </row>
    <row r="42" spans="1:9" x14ac:dyDescent="0.25">
      <c r="A42" s="1">
        <f t="shared" si="0"/>
        <v>-0.90000000000000235</v>
      </c>
      <c r="B42" s="3">
        <f t="shared" si="1"/>
        <v>16.75</v>
      </c>
      <c r="C42" s="2">
        <f t="shared" si="2"/>
        <v>141</v>
      </c>
      <c r="D42">
        <f t="shared" si="3"/>
        <v>142</v>
      </c>
      <c r="E42">
        <f t="shared" si="4"/>
        <v>600</v>
      </c>
      <c r="F42" s="7">
        <f t="shared" si="5"/>
        <v>21</v>
      </c>
      <c r="G42" s="10">
        <f t="shared" si="6"/>
        <v>1.8550000000000031</v>
      </c>
      <c r="H42">
        <f t="shared" si="7"/>
        <v>337</v>
      </c>
      <c r="I42">
        <f t="shared" si="8"/>
        <v>2100</v>
      </c>
    </row>
    <row r="43" spans="1:9" x14ac:dyDescent="0.25">
      <c r="A43" s="1">
        <f t="shared" si="0"/>
        <v>-1.0000000000000024</v>
      </c>
      <c r="B43" s="3">
        <f t="shared" si="1"/>
        <v>16.5</v>
      </c>
      <c r="C43" s="2">
        <f t="shared" si="2"/>
        <v>140</v>
      </c>
      <c r="D43">
        <f t="shared" si="3"/>
        <v>140</v>
      </c>
      <c r="E43">
        <f t="shared" si="4"/>
        <v>500</v>
      </c>
      <c r="F43" s="7">
        <f t="shared" si="5"/>
        <v>20</v>
      </c>
      <c r="G43" s="10">
        <f t="shared" si="6"/>
        <v>1.8500000000000032</v>
      </c>
      <c r="H43">
        <f t="shared" si="7"/>
        <v>336</v>
      </c>
      <c r="I43">
        <f t="shared" si="8"/>
        <v>2000</v>
      </c>
    </row>
    <row r="44" spans="1:9" x14ac:dyDescent="0.25">
      <c r="A44" s="1">
        <f t="shared" si="0"/>
        <v>-1.1000000000000025</v>
      </c>
      <c r="B44" s="3">
        <f t="shared" si="1"/>
        <v>16.25</v>
      </c>
      <c r="C44" s="2">
        <f t="shared" si="2"/>
        <v>139</v>
      </c>
      <c r="D44">
        <f t="shared" si="3"/>
        <v>138</v>
      </c>
      <c r="E44">
        <f t="shared" si="4"/>
        <v>400</v>
      </c>
      <c r="F44" s="7">
        <f t="shared" si="5"/>
        <v>19</v>
      </c>
      <c r="G44" s="10">
        <f t="shared" si="6"/>
        <v>1.8450000000000033</v>
      </c>
      <c r="H44">
        <f t="shared" si="7"/>
        <v>335</v>
      </c>
      <c r="I44">
        <f t="shared" si="8"/>
        <v>1900</v>
      </c>
    </row>
    <row r="45" spans="1:9" x14ac:dyDescent="0.25">
      <c r="A45" s="1">
        <f t="shared" si="0"/>
        <v>-1.2000000000000026</v>
      </c>
      <c r="B45" s="3">
        <f t="shared" si="1"/>
        <v>16</v>
      </c>
      <c r="C45" s="2">
        <f t="shared" si="2"/>
        <v>138</v>
      </c>
      <c r="D45">
        <f t="shared" si="3"/>
        <v>136</v>
      </c>
      <c r="E45">
        <f t="shared" si="4"/>
        <v>300</v>
      </c>
      <c r="F45" s="7">
        <f t="shared" si="5"/>
        <v>18</v>
      </c>
      <c r="G45" s="10">
        <f t="shared" si="6"/>
        <v>1.8400000000000034</v>
      </c>
      <c r="H45">
        <f t="shared" si="7"/>
        <v>334</v>
      </c>
      <c r="I45">
        <f t="shared" si="8"/>
        <v>1800</v>
      </c>
    </row>
    <row r="46" spans="1:9" x14ac:dyDescent="0.25">
      <c r="A46" s="1">
        <f t="shared" si="0"/>
        <v>-1.3000000000000027</v>
      </c>
      <c r="B46" s="3">
        <f t="shared" ref="B46:B77" si="9">B45-$B$3</f>
        <v>15.75</v>
      </c>
      <c r="C46" s="2">
        <f t="shared" si="2"/>
        <v>137</v>
      </c>
      <c r="D46">
        <f t="shared" ref="D46:D62" si="10">D45-$B$5</f>
        <v>134</v>
      </c>
      <c r="E46">
        <f t="shared" si="4"/>
        <v>200</v>
      </c>
      <c r="F46" s="7">
        <f t="shared" ref="F46:F63" si="11">F45-$B$7</f>
        <v>17</v>
      </c>
      <c r="G46" s="10">
        <f t="shared" si="6"/>
        <v>1.8350000000000035</v>
      </c>
      <c r="H46">
        <f t="shared" si="7"/>
        <v>333</v>
      </c>
      <c r="I46">
        <f t="shared" si="8"/>
        <v>1700</v>
      </c>
    </row>
    <row r="47" spans="1:9" x14ac:dyDescent="0.25">
      <c r="A47" s="1">
        <f t="shared" si="0"/>
        <v>-1.4000000000000028</v>
      </c>
      <c r="B47" s="3">
        <f t="shared" si="9"/>
        <v>15.5</v>
      </c>
      <c r="C47" s="2">
        <f t="shared" si="2"/>
        <v>136</v>
      </c>
      <c r="D47">
        <f t="shared" si="10"/>
        <v>132</v>
      </c>
      <c r="E47">
        <f t="shared" si="4"/>
        <v>100</v>
      </c>
      <c r="F47" s="7">
        <f t="shared" si="11"/>
        <v>16</v>
      </c>
      <c r="G47" s="10">
        <f t="shared" si="6"/>
        <v>1.8300000000000036</v>
      </c>
      <c r="H47">
        <f t="shared" si="7"/>
        <v>332</v>
      </c>
      <c r="I47">
        <f t="shared" si="8"/>
        <v>1600</v>
      </c>
    </row>
    <row r="48" spans="1:9" x14ac:dyDescent="0.25">
      <c r="A48" s="1">
        <f t="shared" si="0"/>
        <v>-1.5000000000000029</v>
      </c>
      <c r="B48" s="3">
        <f t="shared" si="9"/>
        <v>15.25</v>
      </c>
      <c r="C48" s="2">
        <f t="shared" si="2"/>
        <v>135</v>
      </c>
      <c r="D48">
        <f t="shared" si="10"/>
        <v>130</v>
      </c>
      <c r="F48" s="7">
        <f t="shared" si="11"/>
        <v>15</v>
      </c>
      <c r="G48" s="10">
        <f t="shared" si="6"/>
        <v>1.8250000000000037</v>
      </c>
      <c r="H48">
        <f t="shared" si="7"/>
        <v>331</v>
      </c>
      <c r="I48">
        <f t="shared" si="8"/>
        <v>1500</v>
      </c>
    </row>
    <row r="49" spans="1:9" x14ac:dyDescent="0.25">
      <c r="A49" s="1">
        <f t="shared" si="0"/>
        <v>-1.600000000000003</v>
      </c>
      <c r="B49" s="3">
        <f t="shared" si="9"/>
        <v>15</v>
      </c>
      <c r="C49" s="2">
        <f t="shared" si="2"/>
        <v>134</v>
      </c>
      <c r="D49">
        <f t="shared" si="10"/>
        <v>128</v>
      </c>
      <c r="F49" s="7">
        <f t="shared" si="11"/>
        <v>14</v>
      </c>
      <c r="G49" s="10">
        <f t="shared" si="6"/>
        <v>1.8200000000000038</v>
      </c>
      <c r="H49">
        <f t="shared" si="7"/>
        <v>330</v>
      </c>
      <c r="I49">
        <f t="shared" si="8"/>
        <v>1400</v>
      </c>
    </row>
    <row r="50" spans="1:9" x14ac:dyDescent="0.25">
      <c r="A50" s="1">
        <f t="shared" si="0"/>
        <v>-1.7000000000000031</v>
      </c>
      <c r="B50" s="3">
        <f t="shared" si="9"/>
        <v>14.75</v>
      </c>
      <c r="C50" s="2">
        <f t="shared" si="2"/>
        <v>133</v>
      </c>
      <c r="D50">
        <f t="shared" si="10"/>
        <v>126</v>
      </c>
      <c r="F50" s="7">
        <f t="shared" si="11"/>
        <v>13</v>
      </c>
      <c r="G50" s="10">
        <f t="shared" si="6"/>
        <v>1.8150000000000039</v>
      </c>
      <c r="H50">
        <f t="shared" si="7"/>
        <v>329</v>
      </c>
      <c r="I50">
        <f t="shared" si="8"/>
        <v>1300</v>
      </c>
    </row>
    <row r="51" spans="1:9" x14ac:dyDescent="0.25">
      <c r="A51" s="1">
        <f t="shared" si="0"/>
        <v>-1.8000000000000032</v>
      </c>
      <c r="B51" s="3">
        <f t="shared" si="9"/>
        <v>14.5</v>
      </c>
      <c r="C51" s="2">
        <f t="shared" si="2"/>
        <v>132</v>
      </c>
      <c r="D51">
        <f t="shared" si="10"/>
        <v>124</v>
      </c>
      <c r="F51" s="7">
        <f t="shared" si="11"/>
        <v>12</v>
      </c>
      <c r="G51" s="10">
        <f t="shared" si="6"/>
        <v>1.8100000000000041</v>
      </c>
      <c r="H51">
        <f t="shared" si="7"/>
        <v>328</v>
      </c>
      <c r="I51">
        <f t="shared" si="8"/>
        <v>1200</v>
      </c>
    </row>
    <row r="52" spans="1:9" x14ac:dyDescent="0.25">
      <c r="A52" s="1">
        <f t="shared" si="0"/>
        <v>-1.9000000000000032</v>
      </c>
      <c r="B52" s="3">
        <f t="shared" si="9"/>
        <v>14.25</v>
      </c>
      <c r="C52" s="2">
        <f t="shared" si="2"/>
        <v>131</v>
      </c>
      <c r="D52">
        <f t="shared" si="10"/>
        <v>122</v>
      </c>
      <c r="F52" s="7">
        <f t="shared" si="11"/>
        <v>11</v>
      </c>
      <c r="G52" s="10">
        <f t="shared" si="6"/>
        <v>1.8050000000000042</v>
      </c>
      <c r="H52">
        <f t="shared" si="7"/>
        <v>327</v>
      </c>
      <c r="I52">
        <f t="shared" si="8"/>
        <v>1100</v>
      </c>
    </row>
    <row r="53" spans="1:9" x14ac:dyDescent="0.25">
      <c r="A53" s="1">
        <f t="shared" si="0"/>
        <v>-2.0000000000000031</v>
      </c>
      <c r="B53" s="3">
        <f t="shared" si="9"/>
        <v>14</v>
      </c>
      <c r="C53" s="2">
        <f t="shared" si="2"/>
        <v>130</v>
      </c>
      <c r="D53">
        <f t="shared" si="10"/>
        <v>120</v>
      </c>
      <c r="F53" s="7">
        <f t="shared" si="11"/>
        <v>10</v>
      </c>
      <c r="G53" s="10">
        <f t="shared" si="6"/>
        <v>1.8000000000000043</v>
      </c>
      <c r="H53">
        <f t="shared" si="7"/>
        <v>326</v>
      </c>
      <c r="I53">
        <f t="shared" si="8"/>
        <v>1000</v>
      </c>
    </row>
    <row r="54" spans="1:9" x14ac:dyDescent="0.25">
      <c r="B54" s="3">
        <f t="shared" si="9"/>
        <v>13.75</v>
      </c>
      <c r="C54" s="3"/>
      <c r="D54">
        <f t="shared" si="10"/>
        <v>118</v>
      </c>
      <c r="F54" s="7">
        <f t="shared" si="11"/>
        <v>9</v>
      </c>
      <c r="G54" s="10">
        <f t="shared" si="6"/>
        <v>1.7950000000000044</v>
      </c>
      <c r="H54">
        <f t="shared" si="7"/>
        <v>325</v>
      </c>
      <c r="I54">
        <f t="shared" si="8"/>
        <v>900</v>
      </c>
    </row>
    <row r="55" spans="1:9" x14ac:dyDescent="0.25">
      <c r="B55" s="3">
        <f t="shared" si="9"/>
        <v>13.5</v>
      </c>
      <c r="C55" s="3"/>
      <c r="D55">
        <f t="shared" si="10"/>
        <v>116</v>
      </c>
      <c r="F55" s="7">
        <f t="shared" si="11"/>
        <v>8</v>
      </c>
      <c r="G55" s="10">
        <f t="shared" si="6"/>
        <v>1.7900000000000045</v>
      </c>
      <c r="H55">
        <f t="shared" si="7"/>
        <v>324</v>
      </c>
      <c r="I55">
        <f t="shared" si="8"/>
        <v>800</v>
      </c>
    </row>
    <row r="56" spans="1:9" x14ac:dyDescent="0.25">
      <c r="B56" s="3">
        <f t="shared" si="9"/>
        <v>13.25</v>
      </c>
      <c r="C56" s="3"/>
      <c r="D56">
        <f t="shared" si="10"/>
        <v>114</v>
      </c>
      <c r="F56" s="7">
        <f t="shared" si="11"/>
        <v>7</v>
      </c>
      <c r="G56" s="10">
        <f t="shared" si="6"/>
        <v>1.7850000000000046</v>
      </c>
      <c r="H56">
        <f t="shared" si="7"/>
        <v>323</v>
      </c>
      <c r="I56">
        <f t="shared" si="8"/>
        <v>700</v>
      </c>
    </row>
    <row r="57" spans="1:9" x14ac:dyDescent="0.25">
      <c r="B57" s="3">
        <f t="shared" si="9"/>
        <v>13</v>
      </c>
      <c r="C57" s="3"/>
      <c r="D57">
        <f t="shared" si="10"/>
        <v>112</v>
      </c>
      <c r="F57" s="7">
        <f t="shared" si="11"/>
        <v>6</v>
      </c>
      <c r="G57" s="10">
        <f t="shared" si="6"/>
        <v>1.7800000000000047</v>
      </c>
      <c r="H57">
        <f t="shared" si="7"/>
        <v>322</v>
      </c>
      <c r="I57">
        <f t="shared" si="8"/>
        <v>600</v>
      </c>
    </row>
    <row r="58" spans="1:9" x14ac:dyDescent="0.25">
      <c r="B58" s="3">
        <f t="shared" si="9"/>
        <v>12.75</v>
      </c>
      <c r="C58" s="3"/>
      <c r="D58">
        <f t="shared" si="10"/>
        <v>110</v>
      </c>
      <c r="F58" s="7">
        <f t="shared" si="11"/>
        <v>5</v>
      </c>
      <c r="G58" s="10">
        <f t="shared" si="6"/>
        <v>1.7750000000000048</v>
      </c>
      <c r="H58">
        <f t="shared" si="7"/>
        <v>321</v>
      </c>
      <c r="I58">
        <f t="shared" si="8"/>
        <v>500</v>
      </c>
    </row>
    <row r="59" spans="1:9" x14ac:dyDescent="0.25">
      <c r="B59" s="3">
        <f t="shared" si="9"/>
        <v>12.5</v>
      </c>
      <c r="C59" s="3"/>
      <c r="D59">
        <f t="shared" si="10"/>
        <v>108</v>
      </c>
      <c r="F59" s="7">
        <f t="shared" si="11"/>
        <v>4</v>
      </c>
      <c r="G59" s="10">
        <f t="shared" si="6"/>
        <v>1.7700000000000049</v>
      </c>
      <c r="H59">
        <f t="shared" si="7"/>
        <v>320</v>
      </c>
      <c r="I59">
        <f t="shared" si="8"/>
        <v>400</v>
      </c>
    </row>
    <row r="60" spans="1:9" x14ac:dyDescent="0.25">
      <c r="B60" s="3">
        <f t="shared" si="9"/>
        <v>12.25</v>
      </c>
      <c r="C60" s="3"/>
      <c r="D60">
        <f t="shared" si="10"/>
        <v>106</v>
      </c>
      <c r="F60" s="7">
        <f t="shared" si="11"/>
        <v>3</v>
      </c>
      <c r="G60" s="10">
        <f t="shared" si="6"/>
        <v>1.765000000000005</v>
      </c>
      <c r="H60">
        <f t="shared" si="7"/>
        <v>319</v>
      </c>
      <c r="I60">
        <f t="shared" si="8"/>
        <v>300</v>
      </c>
    </row>
    <row r="61" spans="1:9" x14ac:dyDescent="0.25">
      <c r="B61" s="3">
        <f t="shared" si="9"/>
        <v>12</v>
      </c>
      <c r="C61" s="3"/>
      <c r="D61">
        <f t="shared" si="10"/>
        <v>104</v>
      </c>
      <c r="F61" s="7">
        <f t="shared" si="11"/>
        <v>2</v>
      </c>
      <c r="G61" s="10">
        <f t="shared" si="6"/>
        <v>1.7600000000000051</v>
      </c>
      <c r="H61">
        <f t="shared" si="7"/>
        <v>318</v>
      </c>
      <c r="I61">
        <f t="shared" si="8"/>
        <v>200</v>
      </c>
    </row>
    <row r="62" spans="1:9" x14ac:dyDescent="0.25">
      <c r="B62" s="3">
        <f t="shared" si="9"/>
        <v>11.75</v>
      </c>
      <c r="C62" s="3"/>
      <c r="D62">
        <f t="shared" si="10"/>
        <v>102</v>
      </c>
      <c r="F62" s="7">
        <f t="shared" si="11"/>
        <v>1</v>
      </c>
      <c r="G62" s="10">
        <f t="shared" si="6"/>
        <v>1.7550000000000052</v>
      </c>
      <c r="H62">
        <f t="shared" si="7"/>
        <v>317</v>
      </c>
      <c r="I62">
        <f t="shared" si="8"/>
        <v>100</v>
      </c>
    </row>
    <row r="63" spans="1:9" x14ac:dyDescent="0.25">
      <c r="B63" s="3">
        <f t="shared" si="9"/>
        <v>11.5</v>
      </c>
      <c r="C63" s="3"/>
      <c r="F63" s="7">
        <f t="shared" si="11"/>
        <v>0</v>
      </c>
      <c r="G63" s="10">
        <f t="shared" si="6"/>
        <v>1.7500000000000053</v>
      </c>
      <c r="H63">
        <f t="shared" si="7"/>
        <v>316</v>
      </c>
      <c r="I63">
        <f t="shared" si="8"/>
        <v>0</v>
      </c>
    </row>
    <row r="64" spans="1:9" x14ac:dyDescent="0.25">
      <c r="B64" s="3">
        <f t="shared" si="9"/>
        <v>11.25</v>
      </c>
      <c r="C64" s="3"/>
      <c r="F64" s="7"/>
      <c r="G64" s="10">
        <f t="shared" si="6"/>
        <v>1.7450000000000054</v>
      </c>
      <c r="H64">
        <f t="shared" si="7"/>
        <v>315</v>
      </c>
    </row>
    <row r="65" spans="2:8" x14ac:dyDescent="0.25">
      <c r="B65" s="3">
        <f t="shared" si="9"/>
        <v>11</v>
      </c>
      <c r="C65" s="3"/>
      <c r="F65" s="7"/>
      <c r="G65" s="10">
        <f t="shared" si="6"/>
        <v>1.7400000000000055</v>
      </c>
      <c r="H65">
        <f t="shared" si="7"/>
        <v>314</v>
      </c>
    </row>
    <row r="66" spans="2:8" x14ac:dyDescent="0.25">
      <c r="B66" s="3">
        <f t="shared" si="9"/>
        <v>10.75</v>
      </c>
      <c r="C66" s="3"/>
      <c r="G66" s="10">
        <f t="shared" si="6"/>
        <v>1.7350000000000056</v>
      </c>
      <c r="H66">
        <f t="shared" si="7"/>
        <v>313</v>
      </c>
    </row>
    <row r="67" spans="2:8" x14ac:dyDescent="0.25">
      <c r="B67" s="3">
        <f t="shared" si="9"/>
        <v>10.5</v>
      </c>
      <c r="C67" s="3"/>
      <c r="G67" s="10">
        <f t="shared" si="6"/>
        <v>1.7300000000000058</v>
      </c>
      <c r="H67">
        <f t="shared" si="7"/>
        <v>312</v>
      </c>
    </row>
    <row r="68" spans="2:8" x14ac:dyDescent="0.25">
      <c r="B68" s="3">
        <f t="shared" si="9"/>
        <v>10.25</v>
      </c>
      <c r="C68" s="3"/>
      <c r="G68" s="10">
        <f t="shared" si="6"/>
        <v>1.7250000000000059</v>
      </c>
      <c r="H68">
        <f t="shared" si="7"/>
        <v>311</v>
      </c>
    </row>
    <row r="69" spans="2:8" x14ac:dyDescent="0.25">
      <c r="B69" s="3">
        <f t="shared" si="9"/>
        <v>10</v>
      </c>
      <c r="C69" s="3"/>
      <c r="G69" s="10">
        <f t="shared" si="6"/>
        <v>1.720000000000006</v>
      </c>
      <c r="H69">
        <f t="shared" si="7"/>
        <v>310</v>
      </c>
    </row>
    <row r="70" spans="2:8" x14ac:dyDescent="0.25">
      <c r="B70" s="3">
        <f t="shared" si="9"/>
        <v>9.75</v>
      </c>
      <c r="C70" s="3"/>
      <c r="G70" s="10">
        <f t="shared" si="6"/>
        <v>1.7150000000000061</v>
      </c>
      <c r="H70">
        <f t="shared" si="7"/>
        <v>309</v>
      </c>
    </row>
    <row r="71" spans="2:8" x14ac:dyDescent="0.25">
      <c r="B71" s="3">
        <f t="shared" si="9"/>
        <v>9.5</v>
      </c>
      <c r="C71" s="3"/>
      <c r="G71" s="10">
        <f t="shared" si="6"/>
        <v>1.7100000000000062</v>
      </c>
      <c r="H71">
        <f t="shared" si="7"/>
        <v>308</v>
      </c>
    </row>
    <row r="72" spans="2:8" x14ac:dyDescent="0.25">
      <c r="B72" s="3">
        <f t="shared" si="9"/>
        <v>9.25</v>
      </c>
      <c r="C72" s="3"/>
      <c r="G72" s="10">
        <f t="shared" si="6"/>
        <v>1.7050000000000063</v>
      </c>
      <c r="H72">
        <f t="shared" si="7"/>
        <v>307</v>
      </c>
    </row>
    <row r="73" spans="2:8" x14ac:dyDescent="0.25">
      <c r="B73" s="3">
        <f t="shared" si="9"/>
        <v>9</v>
      </c>
      <c r="C73" s="3"/>
      <c r="G73" s="10">
        <f t="shared" si="6"/>
        <v>1.7000000000000064</v>
      </c>
      <c r="H73">
        <f t="shared" si="7"/>
        <v>306</v>
      </c>
    </row>
    <row r="74" spans="2:8" x14ac:dyDescent="0.25">
      <c r="B74" s="3">
        <f t="shared" si="9"/>
        <v>8.75</v>
      </c>
      <c r="C74" s="3"/>
      <c r="G74" s="10">
        <f t="shared" si="6"/>
        <v>1.6950000000000065</v>
      </c>
      <c r="H74">
        <f t="shared" si="7"/>
        <v>305</v>
      </c>
    </row>
    <row r="75" spans="2:8" x14ac:dyDescent="0.25">
      <c r="B75" s="3">
        <f t="shared" si="9"/>
        <v>8.5</v>
      </c>
      <c r="C75" s="3"/>
      <c r="G75" s="10">
        <f t="shared" si="6"/>
        <v>1.6900000000000066</v>
      </c>
      <c r="H75">
        <f t="shared" si="7"/>
        <v>304</v>
      </c>
    </row>
    <row r="76" spans="2:8" x14ac:dyDescent="0.25">
      <c r="B76" s="3">
        <f t="shared" si="9"/>
        <v>8.25</v>
      </c>
      <c r="C76" s="3"/>
      <c r="G76" s="10">
        <f t="shared" si="6"/>
        <v>1.6850000000000067</v>
      </c>
      <c r="H76">
        <f t="shared" si="7"/>
        <v>303</v>
      </c>
    </row>
    <row r="77" spans="2:8" x14ac:dyDescent="0.25">
      <c r="B77" s="3">
        <f t="shared" si="9"/>
        <v>8</v>
      </c>
      <c r="C77" s="3"/>
      <c r="G77" s="10">
        <f t="shared" si="6"/>
        <v>1.6800000000000068</v>
      </c>
      <c r="H77">
        <f t="shared" si="7"/>
        <v>302</v>
      </c>
    </row>
    <row r="78" spans="2:8" x14ac:dyDescent="0.25">
      <c r="B78" s="3">
        <f t="shared" ref="B78:B109" si="12">B77-$B$3</f>
        <v>7.75</v>
      </c>
      <c r="G78" s="10">
        <f t="shared" ref="G78:G141" si="13">G77-$B$8</f>
        <v>1.6750000000000069</v>
      </c>
      <c r="H78">
        <f t="shared" ref="H78:H141" si="14">H77-$B$9</f>
        <v>301</v>
      </c>
    </row>
    <row r="79" spans="2:8" x14ac:dyDescent="0.25">
      <c r="B79" s="3">
        <f t="shared" si="12"/>
        <v>7.5</v>
      </c>
      <c r="G79" s="10">
        <f t="shared" si="13"/>
        <v>1.670000000000007</v>
      </c>
      <c r="H79">
        <f t="shared" si="14"/>
        <v>300</v>
      </c>
    </row>
    <row r="80" spans="2:8" x14ac:dyDescent="0.25">
      <c r="B80" s="3">
        <f t="shared" si="12"/>
        <v>7.25</v>
      </c>
      <c r="G80" s="10">
        <f t="shared" si="13"/>
        <v>1.6650000000000071</v>
      </c>
      <c r="H80">
        <f t="shared" si="14"/>
        <v>299</v>
      </c>
    </row>
    <row r="81" spans="2:8" x14ac:dyDescent="0.25">
      <c r="B81" s="3">
        <f t="shared" si="12"/>
        <v>7</v>
      </c>
      <c r="G81" s="10">
        <f t="shared" si="13"/>
        <v>1.6600000000000072</v>
      </c>
      <c r="H81">
        <f t="shared" si="14"/>
        <v>298</v>
      </c>
    </row>
    <row r="82" spans="2:8" x14ac:dyDescent="0.25">
      <c r="B82" s="3">
        <f t="shared" si="12"/>
        <v>6.75</v>
      </c>
      <c r="G82" s="10">
        <f t="shared" si="13"/>
        <v>1.6550000000000074</v>
      </c>
      <c r="H82">
        <f t="shared" si="14"/>
        <v>297</v>
      </c>
    </row>
    <row r="83" spans="2:8" x14ac:dyDescent="0.25">
      <c r="B83" s="3">
        <f t="shared" si="12"/>
        <v>6.5</v>
      </c>
      <c r="G83" s="10">
        <f t="shared" si="13"/>
        <v>1.6500000000000075</v>
      </c>
      <c r="H83">
        <f t="shared" si="14"/>
        <v>296</v>
      </c>
    </row>
    <row r="84" spans="2:8" x14ac:dyDescent="0.25">
      <c r="B84" s="3">
        <f t="shared" si="12"/>
        <v>6.25</v>
      </c>
      <c r="G84" s="10">
        <f t="shared" si="13"/>
        <v>1.6450000000000076</v>
      </c>
      <c r="H84">
        <f t="shared" si="14"/>
        <v>295</v>
      </c>
    </row>
    <row r="85" spans="2:8" x14ac:dyDescent="0.25">
      <c r="B85" s="3">
        <f t="shared" si="12"/>
        <v>6</v>
      </c>
      <c r="G85" s="10">
        <f t="shared" si="13"/>
        <v>1.6400000000000077</v>
      </c>
      <c r="H85">
        <f t="shared" si="14"/>
        <v>294</v>
      </c>
    </row>
    <row r="86" spans="2:8" x14ac:dyDescent="0.25">
      <c r="B86" s="3">
        <f t="shared" si="12"/>
        <v>5.75</v>
      </c>
      <c r="G86" s="10">
        <f t="shared" si="13"/>
        <v>1.6350000000000078</v>
      </c>
      <c r="H86">
        <f t="shared" si="14"/>
        <v>293</v>
      </c>
    </row>
    <row r="87" spans="2:8" x14ac:dyDescent="0.25">
      <c r="B87" s="3">
        <f t="shared" si="12"/>
        <v>5.5</v>
      </c>
      <c r="G87" s="10">
        <f t="shared" si="13"/>
        <v>1.6300000000000079</v>
      </c>
      <c r="H87">
        <f t="shared" si="14"/>
        <v>292</v>
      </c>
    </row>
    <row r="88" spans="2:8" x14ac:dyDescent="0.25">
      <c r="B88" s="3">
        <f t="shared" si="12"/>
        <v>5.25</v>
      </c>
      <c r="G88" s="10">
        <f t="shared" si="13"/>
        <v>1.625000000000008</v>
      </c>
      <c r="H88">
        <f t="shared" si="14"/>
        <v>291</v>
      </c>
    </row>
    <row r="89" spans="2:8" x14ac:dyDescent="0.25">
      <c r="B89" s="3">
        <f t="shared" si="12"/>
        <v>5</v>
      </c>
      <c r="G89" s="10">
        <f t="shared" si="13"/>
        <v>1.6200000000000081</v>
      </c>
      <c r="H89">
        <f t="shared" si="14"/>
        <v>290</v>
      </c>
    </row>
    <row r="90" spans="2:8" x14ac:dyDescent="0.25">
      <c r="B90" s="3">
        <f t="shared" si="12"/>
        <v>4.75</v>
      </c>
      <c r="G90" s="10">
        <f t="shared" si="13"/>
        <v>1.6150000000000082</v>
      </c>
      <c r="H90">
        <f t="shared" si="14"/>
        <v>289</v>
      </c>
    </row>
    <row r="91" spans="2:8" x14ac:dyDescent="0.25">
      <c r="B91" s="3">
        <f t="shared" si="12"/>
        <v>4.5</v>
      </c>
      <c r="G91" s="10">
        <f t="shared" si="13"/>
        <v>1.6100000000000083</v>
      </c>
      <c r="H91">
        <f t="shared" si="14"/>
        <v>288</v>
      </c>
    </row>
    <row r="92" spans="2:8" x14ac:dyDescent="0.25">
      <c r="B92" s="3">
        <f t="shared" si="12"/>
        <v>4.25</v>
      </c>
      <c r="G92" s="10">
        <f t="shared" si="13"/>
        <v>1.6050000000000084</v>
      </c>
      <c r="H92">
        <f t="shared" si="14"/>
        <v>287</v>
      </c>
    </row>
    <row r="93" spans="2:8" x14ac:dyDescent="0.25">
      <c r="B93" s="3">
        <f t="shared" si="12"/>
        <v>4</v>
      </c>
      <c r="G93" s="10">
        <f t="shared" si="13"/>
        <v>1.6000000000000085</v>
      </c>
      <c r="H93">
        <f t="shared" si="14"/>
        <v>286</v>
      </c>
    </row>
    <row r="94" spans="2:8" x14ac:dyDescent="0.25">
      <c r="B94" s="3">
        <f t="shared" si="12"/>
        <v>3.75</v>
      </c>
      <c r="G94" s="10">
        <f t="shared" si="13"/>
        <v>1.5950000000000086</v>
      </c>
      <c r="H94">
        <f t="shared" si="14"/>
        <v>285</v>
      </c>
    </row>
    <row r="95" spans="2:8" x14ac:dyDescent="0.25">
      <c r="B95" s="3">
        <f t="shared" si="12"/>
        <v>3.5</v>
      </c>
      <c r="G95" s="10">
        <f t="shared" si="13"/>
        <v>1.5900000000000087</v>
      </c>
      <c r="H95">
        <f t="shared" si="14"/>
        <v>284</v>
      </c>
    </row>
    <row r="96" spans="2:8" x14ac:dyDescent="0.25">
      <c r="B96" s="3">
        <f t="shared" si="12"/>
        <v>3.25</v>
      </c>
      <c r="G96" s="10">
        <f t="shared" si="13"/>
        <v>1.5850000000000088</v>
      </c>
      <c r="H96">
        <f t="shared" si="14"/>
        <v>283</v>
      </c>
    </row>
    <row r="97" spans="2:8" x14ac:dyDescent="0.25">
      <c r="B97" s="3">
        <f t="shared" si="12"/>
        <v>3</v>
      </c>
      <c r="G97" s="10">
        <f t="shared" si="13"/>
        <v>1.580000000000009</v>
      </c>
      <c r="H97">
        <f t="shared" si="14"/>
        <v>282</v>
      </c>
    </row>
    <row r="98" spans="2:8" x14ac:dyDescent="0.25">
      <c r="B98" s="3">
        <f t="shared" si="12"/>
        <v>2.75</v>
      </c>
      <c r="G98" s="10">
        <f t="shared" si="13"/>
        <v>1.5750000000000091</v>
      </c>
      <c r="H98">
        <f t="shared" si="14"/>
        <v>281</v>
      </c>
    </row>
    <row r="99" spans="2:8" x14ac:dyDescent="0.25">
      <c r="B99" s="3">
        <f t="shared" si="12"/>
        <v>2.5</v>
      </c>
      <c r="G99" s="10">
        <f t="shared" si="13"/>
        <v>1.5700000000000092</v>
      </c>
      <c r="H99">
        <f t="shared" si="14"/>
        <v>280</v>
      </c>
    </row>
    <row r="100" spans="2:8" x14ac:dyDescent="0.25">
      <c r="B100" s="3">
        <f t="shared" si="12"/>
        <v>2.25</v>
      </c>
      <c r="G100" s="10">
        <f t="shared" si="13"/>
        <v>1.5650000000000093</v>
      </c>
      <c r="H100">
        <f t="shared" si="14"/>
        <v>279</v>
      </c>
    </row>
    <row r="101" spans="2:8" x14ac:dyDescent="0.25">
      <c r="B101" s="3">
        <f t="shared" si="12"/>
        <v>2</v>
      </c>
      <c r="G101" s="10">
        <f t="shared" si="13"/>
        <v>1.5600000000000094</v>
      </c>
      <c r="H101">
        <f t="shared" si="14"/>
        <v>278</v>
      </c>
    </row>
    <row r="102" spans="2:8" x14ac:dyDescent="0.25">
      <c r="B102" s="3">
        <f t="shared" si="12"/>
        <v>1.75</v>
      </c>
      <c r="G102" s="10">
        <f t="shared" si="13"/>
        <v>1.5550000000000095</v>
      </c>
      <c r="H102">
        <f t="shared" si="14"/>
        <v>277</v>
      </c>
    </row>
    <row r="103" spans="2:8" x14ac:dyDescent="0.25">
      <c r="B103" s="3">
        <f t="shared" si="12"/>
        <v>1.5</v>
      </c>
      <c r="G103" s="10">
        <f t="shared" si="13"/>
        <v>1.5500000000000096</v>
      </c>
      <c r="H103">
        <f t="shared" si="14"/>
        <v>276</v>
      </c>
    </row>
    <row r="104" spans="2:8" x14ac:dyDescent="0.25">
      <c r="B104" s="3">
        <f t="shared" si="12"/>
        <v>1.25</v>
      </c>
      <c r="G104" s="10">
        <f t="shared" si="13"/>
        <v>1.5450000000000097</v>
      </c>
      <c r="H104">
        <f t="shared" si="14"/>
        <v>275</v>
      </c>
    </row>
    <row r="105" spans="2:8" x14ac:dyDescent="0.25">
      <c r="B105" s="3">
        <f t="shared" si="12"/>
        <v>1</v>
      </c>
      <c r="G105" s="10">
        <f t="shared" si="13"/>
        <v>1.5400000000000098</v>
      </c>
      <c r="H105">
        <f t="shared" si="14"/>
        <v>274</v>
      </c>
    </row>
    <row r="106" spans="2:8" x14ac:dyDescent="0.25">
      <c r="B106" s="3">
        <f t="shared" si="12"/>
        <v>0.75</v>
      </c>
      <c r="G106" s="10">
        <f t="shared" si="13"/>
        <v>1.5350000000000099</v>
      </c>
      <c r="H106">
        <f t="shared" si="14"/>
        <v>273</v>
      </c>
    </row>
    <row r="107" spans="2:8" x14ac:dyDescent="0.25">
      <c r="B107" s="3">
        <f t="shared" si="12"/>
        <v>0.5</v>
      </c>
      <c r="G107" s="10">
        <f t="shared" si="13"/>
        <v>1.53000000000001</v>
      </c>
      <c r="H107">
        <f t="shared" si="14"/>
        <v>272</v>
      </c>
    </row>
    <row r="108" spans="2:8" x14ac:dyDescent="0.25">
      <c r="B108" s="3">
        <f t="shared" si="12"/>
        <v>0.25</v>
      </c>
      <c r="G108" s="10">
        <f t="shared" si="13"/>
        <v>1.5250000000000101</v>
      </c>
      <c r="H108">
        <f t="shared" si="14"/>
        <v>271</v>
      </c>
    </row>
    <row r="109" spans="2:8" x14ac:dyDescent="0.25">
      <c r="B109" s="3">
        <f t="shared" si="12"/>
        <v>0</v>
      </c>
      <c r="G109" s="10">
        <f t="shared" si="13"/>
        <v>1.5200000000000102</v>
      </c>
      <c r="H109">
        <f t="shared" si="14"/>
        <v>270</v>
      </c>
    </row>
    <row r="110" spans="2:8" x14ac:dyDescent="0.25">
      <c r="G110" s="10">
        <f t="shared" si="13"/>
        <v>1.5150000000000103</v>
      </c>
      <c r="H110">
        <f t="shared" si="14"/>
        <v>269</v>
      </c>
    </row>
    <row r="111" spans="2:8" x14ac:dyDescent="0.25">
      <c r="G111" s="10">
        <f t="shared" si="13"/>
        <v>1.5100000000000104</v>
      </c>
      <c r="H111">
        <f t="shared" si="14"/>
        <v>268</v>
      </c>
    </row>
    <row r="112" spans="2:8" x14ac:dyDescent="0.25">
      <c r="G112" s="10">
        <f t="shared" si="13"/>
        <v>1.5050000000000106</v>
      </c>
      <c r="H112">
        <f t="shared" si="14"/>
        <v>267</v>
      </c>
    </row>
    <row r="113" spans="7:8" x14ac:dyDescent="0.25">
      <c r="G113" s="10">
        <f t="shared" si="13"/>
        <v>1.5000000000000107</v>
      </c>
      <c r="H113">
        <f t="shared" si="14"/>
        <v>266</v>
      </c>
    </row>
    <row r="114" spans="7:8" x14ac:dyDescent="0.25">
      <c r="G114" s="10">
        <f t="shared" si="13"/>
        <v>1.4950000000000108</v>
      </c>
      <c r="H114">
        <f t="shared" si="14"/>
        <v>265</v>
      </c>
    </row>
    <row r="115" spans="7:8" x14ac:dyDescent="0.25">
      <c r="G115" s="10">
        <f t="shared" si="13"/>
        <v>1.4900000000000109</v>
      </c>
      <c r="H115">
        <f t="shared" si="14"/>
        <v>264</v>
      </c>
    </row>
    <row r="116" spans="7:8" x14ac:dyDescent="0.25">
      <c r="G116" s="10">
        <f t="shared" si="13"/>
        <v>1.485000000000011</v>
      </c>
      <c r="H116">
        <f t="shared" si="14"/>
        <v>263</v>
      </c>
    </row>
    <row r="117" spans="7:8" x14ac:dyDescent="0.25">
      <c r="G117" s="10">
        <f t="shared" si="13"/>
        <v>1.4800000000000111</v>
      </c>
      <c r="H117">
        <f t="shared" si="14"/>
        <v>262</v>
      </c>
    </row>
    <row r="118" spans="7:8" x14ac:dyDescent="0.25">
      <c r="G118" s="10">
        <f t="shared" si="13"/>
        <v>1.4750000000000112</v>
      </c>
      <c r="H118">
        <f t="shared" si="14"/>
        <v>261</v>
      </c>
    </row>
    <row r="119" spans="7:8" x14ac:dyDescent="0.25">
      <c r="G119" s="10">
        <f t="shared" si="13"/>
        <v>1.4700000000000113</v>
      </c>
      <c r="H119">
        <f t="shared" si="14"/>
        <v>260</v>
      </c>
    </row>
    <row r="120" spans="7:8" x14ac:dyDescent="0.25">
      <c r="G120" s="10">
        <f t="shared" si="13"/>
        <v>1.4650000000000114</v>
      </c>
      <c r="H120">
        <f t="shared" si="14"/>
        <v>259</v>
      </c>
    </row>
    <row r="121" spans="7:8" x14ac:dyDescent="0.25">
      <c r="G121" s="10">
        <f t="shared" si="13"/>
        <v>1.4600000000000115</v>
      </c>
      <c r="H121">
        <f t="shared" si="14"/>
        <v>258</v>
      </c>
    </row>
    <row r="122" spans="7:8" x14ac:dyDescent="0.25">
      <c r="G122" s="10">
        <f t="shared" si="13"/>
        <v>1.4550000000000116</v>
      </c>
      <c r="H122">
        <f t="shared" si="14"/>
        <v>257</v>
      </c>
    </row>
    <row r="123" spans="7:8" x14ac:dyDescent="0.25">
      <c r="G123" s="10">
        <f t="shared" si="13"/>
        <v>1.4500000000000117</v>
      </c>
      <c r="H123">
        <f t="shared" si="14"/>
        <v>256</v>
      </c>
    </row>
    <row r="124" spans="7:8" x14ac:dyDescent="0.25">
      <c r="G124" s="10">
        <f t="shared" si="13"/>
        <v>1.4450000000000118</v>
      </c>
      <c r="H124">
        <f t="shared" si="14"/>
        <v>255</v>
      </c>
    </row>
    <row r="125" spans="7:8" x14ac:dyDescent="0.25">
      <c r="G125" s="10">
        <f t="shared" si="13"/>
        <v>1.4400000000000119</v>
      </c>
      <c r="H125">
        <f t="shared" si="14"/>
        <v>254</v>
      </c>
    </row>
    <row r="126" spans="7:8" x14ac:dyDescent="0.25">
      <c r="G126" s="10">
        <f t="shared" si="13"/>
        <v>1.435000000000012</v>
      </c>
      <c r="H126">
        <f t="shared" si="14"/>
        <v>253</v>
      </c>
    </row>
    <row r="127" spans="7:8" x14ac:dyDescent="0.25">
      <c r="G127" s="10">
        <f t="shared" si="13"/>
        <v>1.4300000000000122</v>
      </c>
      <c r="H127">
        <f t="shared" si="14"/>
        <v>252</v>
      </c>
    </row>
    <row r="128" spans="7:8" x14ac:dyDescent="0.25">
      <c r="G128" s="10">
        <f t="shared" si="13"/>
        <v>1.4250000000000123</v>
      </c>
      <c r="H128">
        <f t="shared" si="14"/>
        <v>251</v>
      </c>
    </row>
    <row r="129" spans="7:8" x14ac:dyDescent="0.25">
      <c r="G129" s="10">
        <f t="shared" si="13"/>
        <v>1.4200000000000124</v>
      </c>
      <c r="H129">
        <f t="shared" si="14"/>
        <v>250</v>
      </c>
    </row>
    <row r="130" spans="7:8" x14ac:dyDescent="0.25">
      <c r="G130" s="10">
        <f t="shared" si="13"/>
        <v>1.4150000000000125</v>
      </c>
      <c r="H130">
        <f t="shared" si="14"/>
        <v>249</v>
      </c>
    </row>
    <row r="131" spans="7:8" x14ac:dyDescent="0.25">
      <c r="G131" s="10">
        <f t="shared" si="13"/>
        <v>1.4100000000000126</v>
      </c>
      <c r="H131">
        <f t="shared" si="14"/>
        <v>248</v>
      </c>
    </row>
    <row r="132" spans="7:8" x14ac:dyDescent="0.25">
      <c r="G132" s="10">
        <f t="shared" si="13"/>
        <v>1.4050000000000127</v>
      </c>
      <c r="H132">
        <f t="shared" si="14"/>
        <v>247</v>
      </c>
    </row>
    <row r="133" spans="7:8" x14ac:dyDescent="0.25">
      <c r="G133" s="10">
        <f t="shared" si="13"/>
        <v>1.4000000000000128</v>
      </c>
      <c r="H133">
        <f t="shared" si="14"/>
        <v>246</v>
      </c>
    </row>
    <row r="134" spans="7:8" x14ac:dyDescent="0.25">
      <c r="G134" s="10">
        <f t="shared" si="13"/>
        <v>1.3950000000000129</v>
      </c>
      <c r="H134">
        <f t="shared" si="14"/>
        <v>245</v>
      </c>
    </row>
    <row r="135" spans="7:8" x14ac:dyDescent="0.25">
      <c r="G135" s="10">
        <f t="shared" si="13"/>
        <v>1.390000000000013</v>
      </c>
      <c r="H135">
        <f t="shared" si="14"/>
        <v>244</v>
      </c>
    </row>
    <row r="136" spans="7:8" x14ac:dyDescent="0.25">
      <c r="G136" s="10">
        <f t="shared" si="13"/>
        <v>1.3850000000000131</v>
      </c>
      <c r="H136">
        <f t="shared" si="14"/>
        <v>243</v>
      </c>
    </row>
    <row r="137" spans="7:8" x14ac:dyDescent="0.25">
      <c r="G137" s="10">
        <f t="shared" si="13"/>
        <v>1.3800000000000132</v>
      </c>
      <c r="H137">
        <f t="shared" si="14"/>
        <v>242</v>
      </c>
    </row>
    <row r="138" spans="7:8" x14ac:dyDescent="0.25">
      <c r="G138" s="10">
        <f t="shared" si="13"/>
        <v>1.3750000000000133</v>
      </c>
      <c r="H138">
        <f t="shared" si="14"/>
        <v>241</v>
      </c>
    </row>
    <row r="139" spans="7:8" x14ac:dyDescent="0.25">
      <c r="G139" s="10">
        <f t="shared" si="13"/>
        <v>1.3700000000000134</v>
      </c>
      <c r="H139">
        <f t="shared" si="14"/>
        <v>240</v>
      </c>
    </row>
    <row r="140" spans="7:8" x14ac:dyDescent="0.25">
      <c r="G140" s="10">
        <f t="shared" si="13"/>
        <v>1.3650000000000135</v>
      </c>
      <c r="H140">
        <f t="shared" si="14"/>
        <v>239</v>
      </c>
    </row>
    <row r="141" spans="7:8" x14ac:dyDescent="0.25">
      <c r="G141" s="10">
        <f t="shared" si="13"/>
        <v>1.3600000000000136</v>
      </c>
      <c r="H141">
        <f t="shared" si="14"/>
        <v>238</v>
      </c>
    </row>
    <row r="142" spans="7:8" x14ac:dyDescent="0.25">
      <c r="G142" s="10">
        <f t="shared" ref="G142:G205" si="15">G141-$B$8</f>
        <v>1.3550000000000137</v>
      </c>
      <c r="H142">
        <f t="shared" ref="H142:H205" si="16">H141-$B$9</f>
        <v>237</v>
      </c>
    </row>
    <row r="143" spans="7:8" x14ac:dyDescent="0.25">
      <c r="G143" s="10">
        <f t="shared" si="15"/>
        <v>1.3500000000000139</v>
      </c>
      <c r="H143">
        <f t="shared" si="16"/>
        <v>236</v>
      </c>
    </row>
    <row r="144" spans="7:8" x14ac:dyDescent="0.25">
      <c r="G144" s="10">
        <f t="shared" si="15"/>
        <v>1.345000000000014</v>
      </c>
      <c r="H144">
        <f t="shared" si="16"/>
        <v>235</v>
      </c>
    </row>
    <row r="145" spans="7:8" x14ac:dyDescent="0.25">
      <c r="G145" s="10">
        <f t="shared" si="15"/>
        <v>1.3400000000000141</v>
      </c>
      <c r="H145">
        <f t="shared" si="16"/>
        <v>234</v>
      </c>
    </row>
    <row r="146" spans="7:8" x14ac:dyDescent="0.25">
      <c r="G146" s="10">
        <f t="shared" si="15"/>
        <v>1.3350000000000142</v>
      </c>
      <c r="H146">
        <f t="shared" si="16"/>
        <v>233</v>
      </c>
    </row>
    <row r="147" spans="7:8" x14ac:dyDescent="0.25">
      <c r="G147" s="10">
        <f t="shared" si="15"/>
        <v>1.3300000000000143</v>
      </c>
      <c r="H147">
        <f t="shared" si="16"/>
        <v>232</v>
      </c>
    </row>
    <row r="148" spans="7:8" x14ac:dyDescent="0.25">
      <c r="G148" s="10">
        <f t="shared" si="15"/>
        <v>1.3250000000000144</v>
      </c>
      <c r="H148">
        <f t="shared" si="16"/>
        <v>231</v>
      </c>
    </row>
    <row r="149" spans="7:8" x14ac:dyDescent="0.25">
      <c r="G149" s="10">
        <f t="shared" si="15"/>
        <v>1.3200000000000145</v>
      </c>
      <c r="H149">
        <f t="shared" si="16"/>
        <v>230</v>
      </c>
    </row>
    <row r="150" spans="7:8" x14ac:dyDescent="0.25">
      <c r="G150" s="10">
        <f t="shared" si="15"/>
        <v>1.3150000000000146</v>
      </c>
      <c r="H150">
        <f t="shared" si="16"/>
        <v>229</v>
      </c>
    </row>
    <row r="151" spans="7:8" x14ac:dyDescent="0.25">
      <c r="G151" s="10">
        <f t="shared" si="15"/>
        <v>1.3100000000000147</v>
      </c>
      <c r="H151">
        <f t="shared" si="16"/>
        <v>228</v>
      </c>
    </row>
    <row r="152" spans="7:8" x14ac:dyDescent="0.25">
      <c r="G152" s="10">
        <f t="shared" si="15"/>
        <v>1.3050000000000148</v>
      </c>
      <c r="H152">
        <f t="shared" si="16"/>
        <v>227</v>
      </c>
    </row>
    <row r="153" spans="7:8" x14ac:dyDescent="0.25">
      <c r="G153" s="10">
        <f t="shared" si="15"/>
        <v>1.3000000000000149</v>
      </c>
      <c r="H153">
        <f t="shared" si="16"/>
        <v>226</v>
      </c>
    </row>
    <row r="154" spans="7:8" x14ac:dyDescent="0.25">
      <c r="G154" s="10">
        <f t="shared" si="15"/>
        <v>1.295000000000015</v>
      </c>
      <c r="H154">
        <f t="shared" si="16"/>
        <v>225</v>
      </c>
    </row>
    <row r="155" spans="7:8" x14ac:dyDescent="0.25">
      <c r="G155" s="10">
        <f t="shared" si="15"/>
        <v>1.2900000000000151</v>
      </c>
      <c r="H155">
        <f t="shared" si="16"/>
        <v>224</v>
      </c>
    </row>
    <row r="156" spans="7:8" x14ac:dyDescent="0.25">
      <c r="G156" s="10">
        <f t="shared" si="15"/>
        <v>1.2850000000000152</v>
      </c>
      <c r="H156">
        <f t="shared" si="16"/>
        <v>223</v>
      </c>
    </row>
    <row r="157" spans="7:8" x14ac:dyDescent="0.25">
      <c r="G157" s="10">
        <f t="shared" si="15"/>
        <v>1.2800000000000153</v>
      </c>
      <c r="H157">
        <f t="shared" si="16"/>
        <v>222</v>
      </c>
    </row>
    <row r="158" spans="7:8" x14ac:dyDescent="0.25">
      <c r="G158" s="10">
        <f t="shared" si="15"/>
        <v>1.2750000000000155</v>
      </c>
      <c r="H158">
        <f t="shared" si="16"/>
        <v>221</v>
      </c>
    </row>
    <row r="159" spans="7:8" x14ac:dyDescent="0.25">
      <c r="G159" s="10">
        <f t="shared" si="15"/>
        <v>1.2700000000000156</v>
      </c>
      <c r="H159">
        <f t="shared" si="16"/>
        <v>220</v>
      </c>
    </row>
    <row r="160" spans="7:8" x14ac:dyDescent="0.25">
      <c r="G160" s="10">
        <f t="shared" si="15"/>
        <v>1.2650000000000157</v>
      </c>
      <c r="H160">
        <f t="shared" si="16"/>
        <v>219</v>
      </c>
    </row>
    <row r="161" spans="7:8" x14ac:dyDescent="0.25">
      <c r="G161" s="10">
        <f t="shared" si="15"/>
        <v>1.2600000000000158</v>
      </c>
      <c r="H161">
        <f t="shared" si="16"/>
        <v>218</v>
      </c>
    </row>
    <row r="162" spans="7:8" x14ac:dyDescent="0.25">
      <c r="G162" s="10">
        <f t="shared" si="15"/>
        <v>1.2550000000000159</v>
      </c>
      <c r="H162">
        <f t="shared" si="16"/>
        <v>217</v>
      </c>
    </row>
    <row r="163" spans="7:8" x14ac:dyDescent="0.25">
      <c r="G163" s="10">
        <f t="shared" si="15"/>
        <v>1.250000000000016</v>
      </c>
      <c r="H163">
        <f t="shared" si="16"/>
        <v>216</v>
      </c>
    </row>
    <row r="164" spans="7:8" x14ac:dyDescent="0.25">
      <c r="G164" s="10">
        <f t="shared" si="15"/>
        <v>1.2450000000000161</v>
      </c>
      <c r="H164">
        <f t="shared" si="16"/>
        <v>215</v>
      </c>
    </row>
    <row r="165" spans="7:8" x14ac:dyDescent="0.25">
      <c r="G165" s="10">
        <f t="shared" si="15"/>
        <v>1.2400000000000162</v>
      </c>
      <c r="H165">
        <f t="shared" si="16"/>
        <v>214</v>
      </c>
    </row>
    <row r="166" spans="7:8" x14ac:dyDescent="0.25">
      <c r="G166" s="10">
        <f t="shared" si="15"/>
        <v>1.2350000000000163</v>
      </c>
      <c r="H166">
        <f t="shared" si="16"/>
        <v>213</v>
      </c>
    </row>
    <row r="167" spans="7:8" x14ac:dyDescent="0.25">
      <c r="G167" s="10">
        <f t="shared" si="15"/>
        <v>1.2300000000000164</v>
      </c>
      <c r="H167">
        <f t="shared" si="16"/>
        <v>212</v>
      </c>
    </row>
    <row r="168" spans="7:8" x14ac:dyDescent="0.25">
      <c r="G168" s="10">
        <f t="shared" si="15"/>
        <v>1.2250000000000165</v>
      </c>
      <c r="H168">
        <f t="shared" si="16"/>
        <v>211</v>
      </c>
    </row>
    <row r="169" spans="7:8" x14ac:dyDescent="0.25">
      <c r="G169" s="10">
        <f t="shared" si="15"/>
        <v>1.2200000000000166</v>
      </c>
      <c r="H169">
        <f t="shared" si="16"/>
        <v>210</v>
      </c>
    </row>
    <row r="170" spans="7:8" x14ac:dyDescent="0.25">
      <c r="G170" s="10">
        <f t="shared" si="15"/>
        <v>1.2150000000000167</v>
      </c>
      <c r="H170">
        <f t="shared" si="16"/>
        <v>209</v>
      </c>
    </row>
    <row r="171" spans="7:8" x14ac:dyDescent="0.25">
      <c r="G171" s="10">
        <f t="shared" si="15"/>
        <v>1.2100000000000168</v>
      </c>
      <c r="H171">
        <f t="shared" si="16"/>
        <v>208</v>
      </c>
    </row>
    <row r="172" spans="7:8" x14ac:dyDescent="0.25">
      <c r="G172" s="10">
        <f t="shared" si="15"/>
        <v>1.2050000000000169</v>
      </c>
      <c r="H172">
        <f t="shared" si="16"/>
        <v>207</v>
      </c>
    </row>
    <row r="173" spans="7:8" x14ac:dyDescent="0.25">
      <c r="G173" s="10">
        <f t="shared" si="15"/>
        <v>1.2000000000000171</v>
      </c>
      <c r="H173">
        <f t="shared" si="16"/>
        <v>206</v>
      </c>
    </row>
    <row r="174" spans="7:8" x14ac:dyDescent="0.25">
      <c r="G174" s="10">
        <f t="shared" si="15"/>
        <v>1.1950000000000172</v>
      </c>
      <c r="H174">
        <f t="shared" si="16"/>
        <v>205</v>
      </c>
    </row>
    <row r="175" spans="7:8" x14ac:dyDescent="0.25">
      <c r="G175" s="10">
        <f t="shared" si="15"/>
        <v>1.1900000000000173</v>
      </c>
      <c r="H175">
        <f t="shared" si="16"/>
        <v>204</v>
      </c>
    </row>
    <row r="176" spans="7:8" x14ac:dyDescent="0.25">
      <c r="G176" s="10">
        <f t="shared" si="15"/>
        <v>1.1850000000000174</v>
      </c>
      <c r="H176">
        <f t="shared" si="16"/>
        <v>203</v>
      </c>
    </row>
    <row r="177" spans="7:8" x14ac:dyDescent="0.25">
      <c r="G177" s="10">
        <f t="shared" si="15"/>
        <v>1.1800000000000175</v>
      </c>
      <c r="H177">
        <f t="shared" si="16"/>
        <v>202</v>
      </c>
    </row>
    <row r="178" spans="7:8" x14ac:dyDescent="0.25">
      <c r="G178" s="10">
        <f t="shared" si="15"/>
        <v>1.1750000000000176</v>
      </c>
      <c r="H178">
        <f t="shared" si="16"/>
        <v>201</v>
      </c>
    </row>
    <row r="179" spans="7:8" x14ac:dyDescent="0.25">
      <c r="G179" s="10">
        <f t="shared" si="15"/>
        <v>1.1700000000000177</v>
      </c>
      <c r="H179">
        <f t="shared" si="16"/>
        <v>200</v>
      </c>
    </row>
    <row r="180" spans="7:8" x14ac:dyDescent="0.25">
      <c r="G180" s="10">
        <f t="shared" si="15"/>
        <v>1.1650000000000178</v>
      </c>
      <c r="H180">
        <f t="shared" si="16"/>
        <v>199</v>
      </c>
    </row>
    <row r="181" spans="7:8" x14ac:dyDescent="0.25">
      <c r="G181" s="10">
        <f t="shared" si="15"/>
        <v>1.1600000000000179</v>
      </c>
      <c r="H181">
        <f t="shared" si="16"/>
        <v>198</v>
      </c>
    </row>
    <row r="182" spans="7:8" x14ac:dyDescent="0.25">
      <c r="G182" s="10">
        <f t="shared" si="15"/>
        <v>1.155000000000018</v>
      </c>
      <c r="H182">
        <f t="shared" si="16"/>
        <v>197</v>
      </c>
    </row>
    <row r="183" spans="7:8" x14ac:dyDescent="0.25">
      <c r="G183" s="10">
        <f t="shared" si="15"/>
        <v>1.1500000000000181</v>
      </c>
      <c r="H183">
        <f t="shared" si="16"/>
        <v>196</v>
      </c>
    </row>
    <row r="184" spans="7:8" x14ac:dyDescent="0.25">
      <c r="G184" s="10">
        <f t="shared" si="15"/>
        <v>1.1450000000000182</v>
      </c>
      <c r="H184">
        <f t="shared" si="16"/>
        <v>195</v>
      </c>
    </row>
    <row r="185" spans="7:8" x14ac:dyDescent="0.25">
      <c r="G185" s="10">
        <f t="shared" si="15"/>
        <v>1.1400000000000183</v>
      </c>
      <c r="H185">
        <f t="shared" si="16"/>
        <v>194</v>
      </c>
    </row>
    <row r="186" spans="7:8" x14ac:dyDescent="0.25">
      <c r="G186" s="10">
        <f t="shared" si="15"/>
        <v>1.1350000000000184</v>
      </c>
      <c r="H186">
        <f t="shared" si="16"/>
        <v>193</v>
      </c>
    </row>
    <row r="187" spans="7:8" x14ac:dyDescent="0.25">
      <c r="G187" s="10">
        <f t="shared" si="15"/>
        <v>1.1300000000000185</v>
      </c>
      <c r="H187">
        <f t="shared" si="16"/>
        <v>192</v>
      </c>
    </row>
    <row r="188" spans="7:8" x14ac:dyDescent="0.25">
      <c r="G188" s="10">
        <f t="shared" si="15"/>
        <v>1.1250000000000187</v>
      </c>
      <c r="H188">
        <f t="shared" si="16"/>
        <v>191</v>
      </c>
    </row>
    <row r="189" spans="7:8" x14ac:dyDescent="0.25">
      <c r="G189" s="10">
        <f t="shared" si="15"/>
        <v>1.1200000000000188</v>
      </c>
      <c r="H189">
        <f t="shared" si="16"/>
        <v>190</v>
      </c>
    </row>
    <row r="190" spans="7:8" x14ac:dyDescent="0.25">
      <c r="G190" s="10">
        <f t="shared" si="15"/>
        <v>1.1150000000000189</v>
      </c>
      <c r="H190">
        <f t="shared" si="16"/>
        <v>189</v>
      </c>
    </row>
    <row r="191" spans="7:8" x14ac:dyDescent="0.25">
      <c r="G191" s="10">
        <f t="shared" si="15"/>
        <v>1.110000000000019</v>
      </c>
      <c r="H191">
        <f t="shared" si="16"/>
        <v>188</v>
      </c>
    </row>
    <row r="192" spans="7:8" x14ac:dyDescent="0.25">
      <c r="G192" s="10">
        <f t="shared" si="15"/>
        <v>1.1050000000000191</v>
      </c>
      <c r="H192">
        <f t="shared" si="16"/>
        <v>187</v>
      </c>
    </row>
    <row r="193" spans="7:8" x14ac:dyDescent="0.25">
      <c r="G193" s="10">
        <f t="shared" si="15"/>
        <v>1.1000000000000192</v>
      </c>
      <c r="H193">
        <f t="shared" si="16"/>
        <v>186</v>
      </c>
    </row>
    <row r="194" spans="7:8" x14ac:dyDescent="0.25">
      <c r="G194" s="10">
        <f t="shared" si="15"/>
        <v>1.0950000000000193</v>
      </c>
      <c r="H194">
        <f t="shared" si="16"/>
        <v>185</v>
      </c>
    </row>
    <row r="195" spans="7:8" x14ac:dyDescent="0.25">
      <c r="G195" s="10">
        <f t="shared" si="15"/>
        <v>1.0900000000000194</v>
      </c>
      <c r="H195">
        <f t="shared" si="16"/>
        <v>184</v>
      </c>
    </row>
    <row r="196" spans="7:8" x14ac:dyDescent="0.25">
      <c r="G196" s="10">
        <f t="shared" si="15"/>
        <v>1.0850000000000195</v>
      </c>
      <c r="H196">
        <f t="shared" si="16"/>
        <v>183</v>
      </c>
    </row>
    <row r="197" spans="7:8" x14ac:dyDescent="0.25">
      <c r="G197" s="10">
        <f t="shared" si="15"/>
        <v>1.0800000000000196</v>
      </c>
      <c r="H197">
        <f t="shared" si="16"/>
        <v>182</v>
      </c>
    </row>
    <row r="198" spans="7:8" x14ac:dyDescent="0.25">
      <c r="G198" s="10">
        <f t="shared" si="15"/>
        <v>1.0750000000000197</v>
      </c>
      <c r="H198">
        <f t="shared" si="16"/>
        <v>181</v>
      </c>
    </row>
    <row r="199" spans="7:8" x14ac:dyDescent="0.25">
      <c r="G199" s="10">
        <f t="shared" si="15"/>
        <v>1.0700000000000198</v>
      </c>
      <c r="H199">
        <f t="shared" si="16"/>
        <v>180</v>
      </c>
    </row>
    <row r="200" spans="7:8" x14ac:dyDescent="0.25">
      <c r="G200" s="10">
        <f t="shared" si="15"/>
        <v>1.0650000000000199</v>
      </c>
      <c r="H200">
        <f t="shared" si="16"/>
        <v>179</v>
      </c>
    </row>
    <row r="201" spans="7:8" x14ac:dyDescent="0.25">
      <c r="G201" s="10">
        <f t="shared" si="15"/>
        <v>1.06000000000002</v>
      </c>
      <c r="H201">
        <f t="shared" si="16"/>
        <v>178</v>
      </c>
    </row>
    <row r="202" spans="7:8" x14ac:dyDescent="0.25">
      <c r="G202" s="10">
        <f t="shared" si="15"/>
        <v>1.0550000000000201</v>
      </c>
      <c r="H202">
        <f t="shared" si="16"/>
        <v>177</v>
      </c>
    </row>
    <row r="203" spans="7:8" x14ac:dyDescent="0.25">
      <c r="G203" s="10">
        <f t="shared" si="15"/>
        <v>1.0500000000000203</v>
      </c>
      <c r="H203">
        <f t="shared" si="16"/>
        <v>176</v>
      </c>
    </row>
    <row r="204" spans="7:8" x14ac:dyDescent="0.25">
      <c r="G204" s="10">
        <f t="shared" si="15"/>
        <v>1.0450000000000204</v>
      </c>
      <c r="H204">
        <f t="shared" si="16"/>
        <v>175</v>
      </c>
    </row>
    <row r="205" spans="7:8" x14ac:dyDescent="0.25">
      <c r="G205" s="10">
        <f t="shared" si="15"/>
        <v>1.0400000000000205</v>
      </c>
      <c r="H205">
        <f t="shared" si="16"/>
        <v>174</v>
      </c>
    </row>
    <row r="206" spans="7:8" x14ac:dyDescent="0.25">
      <c r="G206" s="10">
        <f t="shared" ref="G206:G213" si="17">G205-$B$8</f>
        <v>1.0350000000000206</v>
      </c>
      <c r="H206">
        <f t="shared" ref="H206:H269" si="18">H205-$B$9</f>
        <v>173</v>
      </c>
    </row>
    <row r="207" spans="7:8" x14ac:dyDescent="0.25">
      <c r="G207" s="10">
        <f t="shared" si="17"/>
        <v>1.0300000000000207</v>
      </c>
      <c r="H207">
        <f t="shared" si="18"/>
        <v>172</v>
      </c>
    </row>
    <row r="208" spans="7:8" x14ac:dyDescent="0.25">
      <c r="G208" s="10">
        <f t="shared" si="17"/>
        <v>1.0250000000000208</v>
      </c>
      <c r="H208">
        <f t="shared" si="18"/>
        <v>171</v>
      </c>
    </row>
    <row r="209" spans="7:8" x14ac:dyDescent="0.25">
      <c r="G209" s="10">
        <f t="shared" si="17"/>
        <v>1.0200000000000209</v>
      </c>
      <c r="H209">
        <f t="shared" si="18"/>
        <v>170</v>
      </c>
    </row>
    <row r="210" spans="7:8" x14ac:dyDescent="0.25">
      <c r="G210" s="10">
        <f t="shared" si="17"/>
        <v>1.015000000000021</v>
      </c>
      <c r="H210">
        <f t="shared" si="18"/>
        <v>169</v>
      </c>
    </row>
    <row r="211" spans="7:8" x14ac:dyDescent="0.25">
      <c r="G211" s="10">
        <f t="shared" si="17"/>
        <v>1.0100000000000211</v>
      </c>
      <c r="H211">
        <f t="shared" si="18"/>
        <v>168</v>
      </c>
    </row>
    <row r="212" spans="7:8" x14ac:dyDescent="0.25">
      <c r="G212" s="10">
        <f t="shared" si="17"/>
        <v>1.0050000000000212</v>
      </c>
      <c r="H212">
        <f t="shared" si="18"/>
        <v>167</v>
      </c>
    </row>
    <row r="213" spans="7:8" x14ac:dyDescent="0.25">
      <c r="G213" s="10">
        <f t="shared" si="17"/>
        <v>1.0000000000000213</v>
      </c>
      <c r="H213">
        <f t="shared" si="18"/>
        <v>166</v>
      </c>
    </row>
    <row r="214" spans="7:8" x14ac:dyDescent="0.25">
      <c r="G214" s="10"/>
      <c r="H214">
        <f t="shared" si="18"/>
        <v>165</v>
      </c>
    </row>
    <row r="215" spans="7:8" x14ac:dyDescent="0.25">
      <c r="G215" s="10"/>
      <c r="H215">
        <f t="shared" si="18"/>
        <v>164</v>
      </c>
    </row>
    <row r="216" spans="7:8" x14ac:dyDescent="0.25">
      <c r="G216" s="10"/>
      <c r="H216">
        <f t="shared" si="18"/>
        <v>163</v>
      </c>
    </row>
    <row r="217" spans="7:8" x14ac:dyDescent="0.25">
      <c r="G217" s="10"/>
      <c r="H217">
        <f t="shared" si="18"/>
        <v>162</v>
      </c>
    </row>
    <row r="218" spans="7:8" x14ac:dyDescent="0.25">
      <c r="G218" s="10"/>
      <c r="H218">
        <f t="shared" si="18"/>
        <v>161</v>
      </c>
    </row>
    <row r="219" spans="7:8" x14ac:dyDescent="0.25">
      <c r="G219" s="10"/>
      <c r="H219">
        <f t="shared" si="18"/>
        <v>160</v>
      </c>
    </row>
    <row r="220" spans="7:8" x14ac:dyDescent="0.25">
      <c r="G220" s="10"/>
      <c r="H220">
        <f t="shared" si="18"/>
        <v>159</v>
      </c>
    </row>
    <row r="221" spans="7:8" x14ac:dyDescent="0.25">
      <c r="G221" s="10"/>
      <c r="H221">
        <f t="shared" si="18"/>
        <v>158</v>
      </c>
    </row>
    <row r="222" spans="7:8" x14ac:dyDescent="0.25">
      <c r="G222" s="10"/>
      <c r="H222">
        <f t="shared" si="18"/>
        <v>157</v>
      </c>
    </row>
    <row r="223" spans="7:8" x14ac:dyDescent="0.25">
      <c r="G223" s="10"/>
      <c r="H223">
        <f t="shared" si="18"/>
        <v>156</v>
      </c>
    </row>
    <row r="224" spans="7:8" x14ac:dyDescent="0.25">
      <c r="G224" s="10"/>
      <c r="H224">
        <f t="shared" si="18"/>
        <v>155</v>
      </c>
    </row>
    <row r="225" spans="7:8" x14ac:dyDescent="0.25">
      <c r="G225" s="10"/>
      <c r="H225">
        <f t="shared" si="18"/>
        <v>154</v>
      </c>
    </row>
    <row r="226" spans="7:8" x14ac:dyDescent="0.25">
      <c r="G226" s="10"/>
      <c r="H226">
        <f t="shared" si="18"/>
        <v>153</v>
      </c>
    </row>
    <row r="227" spans="7:8" x14ac:dyDescent="0.25">
      <c r="G227" s="10"/>
      <c r="H227">
        <f t="shared" si="18"/>
        <v>152</v>
      </c>
    </row>
    <row r="228" spans="7:8" x14ac:dyDescent="0.25">
      <c r="G228" s="10"/>
      <c r="H228">
        <f t="shared" si="18"/>
        <v>151</v>
      </c>
    </row>
    <row r="229" spans="7:8" x14ac:dyDescent="0.25">
      <c r="G229" s="10"/>
      <c r="H229">
        <f t="shared" si="18"/>
        <v>150</v>
      </c>
    </row>
    <row r="230" spans="7:8" x14ac:dyDescent="0.25">
      <c r="G230" s="10"/>
      <c r="H230">
        <f t="shared" si="18"/>
        <v>149</v>
      </c>
    </row>
    <row r="231" spans="7:8" x14ac:dyDescent="0.25">
      <c r="G231" s="10"/>
      <c r="H231">
        <f t="shared" si="18"/>
        <v>148</v>
      </c>
    </row>
    <row r="232" spans="7:8" x14ac:dyDescent="0.25">
      <c r="G232" s="10"/>
      <c r="H232">
        <f t="shared" si="18"/>
        <v>147</v>
      </c>
    </row>
    <row r="233" spans="7:8" x14ac:dyDescent="0.25">
      <c r="G233" s="10"/>
      <c r="H233">
        <f t="shared" si="18"/>
        <v>146</v>
      </c>
    </row>
    <row r="234" spans="7:8" x14ac:dyDescent="0.25">
      <c r="G234" s="10"/>
      <c r="H234">
        <f t="shared" si="18"/>
        <v>145</v>
      </c>
    </row>
    <row r="235" spans="7:8" x14ac:dyDescent="0.25">
      <c r="G235" s="10"/>
      <c r="H235">
        <f t="shared" si="18"/>
        <v>144</v>
      </c>
    </row>
    <row r="236" spans="7:8" x14ac:dyDescent="0.25">
      <c r="G236" s="10"/>
      <c r="H236">
        <f t="shared" si="18"/>
        <v>143</v>
      </c>
    </row>
    <row r="237" spans="7:8" x14ac:dyDescent="0.25">
      <c r="G237" s="10"/>
      <c r="H237">
        <f t="shared" si="18"/>
        <v>142</v>
      </c>
    </row>
    <row r="238" spans="7:8" x14ac:dyDescent="0.25">
      <c r="G238" s="10"/>
      <c r="H238">
        <f t="shared" si="18"/>
        <v>141</v>
      </c>
    </row>
    <row r="239" spans="7:8" x14ac:dyDescent="0.25">
      <c r="G239" s="10"/>
      <c r="H239">
        <f t="shared" si="18"/>
        <v>140</v>
      </c>
    </row>
    <row r="240" spans="7:8" x14ac:dyDescent="0.25">
      <c r="G240" s="10"/>
      <c r="H240">
        <f t="shared" si="18"/>
        <v>139</v>
      </c>
    </row>
    <row r="241" spans="7:8" x14ac:dyDescent="0.25">
      <c r="G241" s="10"/>
      <c r="H241">
        <f t="shared" si="18"/>
        <v>138</v>
      </c>
    </row>
    <row r="242" spans="7:8" x14ac:dyDescent="0.25">
      <c r="G242" s="10"/>
      <c r="H242">
        <f t="shared" si="18"/>
        <v>137</v>
      </c>
    </row>
    <row r="243" spans="7:8" x14ac:dyDescent="0.25">
      <c r="G243" s="10"/>
      <c r="H243">
        <f t="shared" si="18"/>
        <v>136</v>
      </c>
    </row>
    <row r="244" spans="7:8" x14ac:dyDescent="0.25">
      <c r="G244" s="10"/>
      <c r="H244">
        <f t="shared" si="18"/>
        <v>135</v>
      </c>
    </row>
    <row r="245" spans="7:8" x14ac:dyDescent="0.25">
      <c r="G245" s="10"/>
      <c r="H245">
        <f t="shared" si="18"/>
        <v>134</v>
      </c>
    </row>
    <row r="246" spans="7:8" x14ac:dyDescent="0.25">
      <c r="G246" s="10"/>
      <c r="H246">
        <f t="shared" si="18"/>
        <v>133</v>
      </c>
    </row>
    <row r="247" spans="7:8" x14ac:dyDescent="0.25">
      <c r="G247" s="10"/>
      <c r="H247">
        <f t="shared" si="18"/>
        <v>132</v>
      </c>
    </row>
    <row r="248" spans="7:8" x14ac:dyDescent="0.25">
      <c r="G248" s="10"/>
      <c r="H248">
        <f t="shared" si="18"/>
        <v>131</v>
      </c>
    </row>
    <row r="249" spans="7:8" x14ac:dyDescent="0.25">
      <c r="G249" s="10"/>
      <c r="H249">
        <f t="shared" si="18"/>
        <v>130</v>
      </c>
    </row>
    <row r="250" spans="7:8" x14ac:dyDescent="0.25">
      <c r="G250" s="10"/>
      <c r="H250">
        <f t="shared" si="18"/>
        <v>129</v>
      </c>
    </row>
    <row r="251" spans="7:8" x14ac:dyDescent="0.25">
      <c r="G251" s="10"/>
      <c r="H251">
        <f t="shared" si="18"/>
        <v>128</v>
      </c>
    </row>
    <row r="252" spans="7:8" x14ac:dyDescent="0.25">
      <c r="G252" s="10"/>
      <c r="H252">
        <f t="shared" si="18"/>
        <v>127</v>
      </c>
    </row>
    <row r="253" spans="7:8" x14ac:dyDescent="0.25">
      <c r="G253" s="10"/>
      <c r="H253">
        <f t="shared" si="18"/>
        <v>126</v>
      </c>
    </row>
    <row r="254" spans="7:8" x14ac:dyDescent="0.25">
      <c r="G254" s="10"/>
      <c r="H254">
        <f t="shared" si="18"/>
        <v>125</v>
      </c>
    </row>
    <row r="255" spans="7:8" x14ac:dyDescent="0.25">
      <c r="G255" s="10"/>
      <c r="H255">
        <f t="shared" si="18"/>
        <v>124</v>
      </c>
    </row>
    <row r="256" spans="7:8" x14ac:dyDescent="0.25">
      <c r="G256" s="10"/>
      <c r="H256">
        <f t="shared" si="18"/>
        <v>123</v>
      </c>
    </row>
    <row r="257" spans="7:8" x14ac:dyDescent="0.25">
      <c r="G257" s="10"/>
      <c r="H257">
        <f t="shared" si="18"/>
        <v>122</v>
      </c>
    </row>
    <row r="258" spans="7:8" x14ac:dyDescent="0.25">
      <c r="G258" s="10"/>
      <c r="H258">
        <f t="shared" si="18"/>
        <v>121</v>
      </c>
    </row>
    <row r="259" spans="7:8" x14ac:dyDescent="0.25">
      <c r="G259" s="10"/>
      <c r="H259">
        <f t="shared" si="18"/>
        <v>120</v>
      </c>
    </row>
    <row r="260" spans="7:8" x14ac:dyDescent="0.25">
      <c r="G260" s="10"/>
      <c r="H260">
        <f t="shared" si="18"/>
        <v>119</v>
      </c>
    </row>
    <row r="261" spans="7:8" x14ac:dyDescent="0.25">
      <c r="G261" s="10"/>
      <c r="H261">
        <f t="shared" si="18"/>
        <v>118</v>
      </c>
    </row>
    <row r="262" spans="7:8" x14ac:dyDescent="0.25">
      <c r="G262" s="10"/>
      <c r="H262">
        <f t="shared" si="18"/>
        <v>117</v>
      </c>
    </row>
    <row r="263" spans="7:8" x14ac:dyDescent="0.25">
      <c r="G263" s="10"/>
      <c r="H263">
        <f t="shared" si="18"/>
        <v>116</v>
      </c>
    </row>
    <row r="264" spans="7:8" x14ac:dyDescent="0.25">
      <c r="G264" s="10"/>
      <c r="H264">
        <f t="shared" si="18"/>
        <v>115</v>
      </c>
    </row>
    <row r="265" spans="7:8" x14ac:dyDescent="0.25">
      <c r="G265" s="10"/>
      <c r="H265">
        <f t="shared" si="18"/>
        <v>114</v>
      </c>
    </row>
    <row r="266" spans="7:8" x14ac:dyDescent="0.25">
      <c r="G266" s="10"/>
      <c r="H266">
        <f t="shared" si="18"/>
        <v>113</v>
      </c>
    </row>
    <row r="267" spans="7:8" x14ac:dyDescent="0.25">
      <c r="G267" s="10"/>
      <c r="H267">
        <f t="shared" si="18"/>
        <v>112</v>
      </c>
    </row>
    <row r="268" spans="7:8" x14ac:dyDescent="0.25">
      <c r="G268" s="10"/>
      <c r="H268">
        <f t="shared" si="18"/>
        <v>111</v>
      </c>
    </row>
    <row r="269" spans="7:8" x14ac:dyDescent="0.25">
      <c r="G269" s="10"/>
      <c r="H269">
        <f t="shared" si="18"/>
        <v>110</v>
      </c>
    </row>
    <row r="270" spans="7:8" x14ac:dyDescent="0.25">
      <c r="G270" s="10"/>
      <c r="H270">
        <f t="shared" ref="H270:H333" si="19">H269-$B$9</f>
        <v>109</v>
      </c>
    </row>
    <row r="271" spans="7:8" x14ac:dyDescent="0.25">
      <c r="G271" s="10"/>
      <c r="H271">
        <f t="shared" si="19"/>
        <v>108</v>
      </c>
    </row>
    <row r="272" spans="7:8" x14ac:dyDescent="0.25">
      <c r="G272" s="10"/>
      <c r="H272">
        <f t="shared" si="19"/>
        <v>107</v>
      </c>
    </row>
    <row r="273" spans="7:8" x14ac:dyDescent="0.25">
      <c r="G273" s="10"/>
      <c r="H273">
        <f t="shared" si="19"/>
        <v>106</v>
      </c>
    </row>
    <row r="274" spans="7:8" x14ac:dyDescent="0.25">
      <c r="G274" s="10"/>
      <c r="H274">
        <f t="shared" si="19"/>
        <v>105</v>
      </c>
    </row>
    <row r="275" spans="7:8" x14ac:dyDescent="0.25">
      <c r="G275" s="10"/>
      <c r="H275">
        <f t="shared" si="19"/>
        <v>104</v>
      </c>
    </row>
    <row r="276" spans="7:8" x14ac:dyDescent="0.25">
      <c r="G276" s="10"/>
      <c r="H276">
        <f t="shared" si="19"/>
        <v>103</v>
      </c>
    </row>
    <row r="277" spans="7:8" x14ac:dyDescent="0.25">
      <c r="G277" s="10"/>
      <c r="H277">
        <f t="shared" si="19"/>
        <v>102</v>
      </c>
    </row>
    <row r="278" spans="7:8" x14ac:dyDescent="0.25">
      <c r="G278" s="10"/>
      <c r="H278">
        <f t="shared" si="19"/>
        <v>101</v>
      </c>
    </row>
    <row r="279" spans="7:8" x14ac:dyDescent="0.25">
      <c r="G279" s="10"/>
      <c r="H279">
        <f t="shared" si="19"/>
        <v>100</v>
      </c>
    </row>
    <row r="280" spans="7:8" x14ac:dyDescent="0.25">
      <c r="G280" s="10"/>
      <c r="H280">
        <f t="shared" si="19"/>
        <v>99</v>
      </c>
    </row>
    <row r="281" spans="7:8" x14ac:dyDescent="0.25">
      <c r="G281" s="10"/>
      <c r="H281">
        <f t="shared" si="19"/>
        <v>98</v>
      </c>
    </row>
    <row r="282" spans="7:8" x14ac:dyDescent="0.25">
      <c r="G282" s="10"/>
      <c r="H282">
        <f t="shared" si="19"/>
        <v>97</v>
      </c>
    </row>
    <row r="283" spans="7:8" x14ac:dyDescent="0.25">
      <c r="G283" s="10"/>
      <c r="H283">
        <f t="shared" si="19"/>
        <v>96</v>
      </c>
    </row>
    <row r="284" spans="7:8" x14ac:dyDescent="0.25">
      <c r="G284" s="10"/>
      <c r="H284">
        <f t="shared" si="19"/>
        <v>95</v>
      </c>
    </row>
    <row r="285" spans="7:8" x14ac:dyDescent="0.25">
      <c r="G285" s="10"/>
      <c r="H285">
        <f t="shared" si="19"/>
        <v>94</v>
      </c>
    </row>
    <row r="286" spans="7:8" x14ac:dyDescent="0.25">
      <c r="G286" s="10"/>
      <c r="H286">
        <f t="shared" si="19"/>
        <v>93</v>
      </c>
    </row>
    <row r="287" spans="7:8" x14ac:dyDescent="0.25">
      <c r="G287" s="10"/>
      <c r="H287">
        <f t="shared" si="19"/>
        <v>92</v>
      </c>
    </row>
    <row r="288" spans="7:8" x14ac:dyDescent="0.25">
      <c r="G288" s="10"/>
      <c r="H288">
        <f t="shared" si="19"/>
        <v>91</v>
      </c>
    </row>
    <row r="289" spans="7:8" x14ac:dyDescent="0.25">
      <c r="G289" s="10"/>
      <c r="H289">
        <f t="shared" si="19"/>
        <v>90</v>
      </c>
    </row>
    <row r="290" spans="7:8" x14ac:dyDescent="0.25">
      <c r="G290" s="10"/>
      <c r="H290">
        <f t="shared" si="19"/>
        <v>89</v>
      </c>
    </row>
    <row r="291" spans="7:8" x14ac:dyDescent="0.25">
      <c r="G291" s="10"/>
      <c r="H291">
        <f t="shared" si="19"/>
        <v>88</v>
      </c>
    </row>
    <row r="292" spans="7:8" x14ac:dyDescent="0.25">
      <c r="G292" s="10"/>
      <c r="H292">
        <f t="shared" si="19"/>
        <v>87</v>
      </c>
    </row>
    <row r="293" spans="7:8" x14ac:dyDescent="0.25">
      <c r="G293" s="10"/>
      <c r="H293">
        <f t="shared" si="19"/>
        <v>86</v>
      </c>
    </row>
    <row r="294" spans="7:8" x14ac:dyDescent="0.25">
      <c r="G294" s="10"/>
      <c r="H294">
        <f t="shared" si="19"/>
        <v>85</v>
      </c>
    </row>
    <row r="295" spans="7:8" x14ac:dyDescent="0.25">
      <c r="G295" s="10"/>
      <c r="H295">
        <f t="shared" si="19"/>
        <v>84</v>
      </c>
    </row>
    <row r="296" spans="7:8" x14ac:dyDescent="0.25">
      <c r="G296" s="10"/>
      <c r="H296">
        <f t="shared" si="19"/>
        <v>83</v>
      </c>
    </row>
    <row r="297" spans="7:8" x14ac:dyDescent="0.25">
      <c r="G297" s="10"/>
      <c r="H297">
        <f t="shared" si="19"/>
        <v>82</v>
      </c>
    </row>
    <row r="298" spans="7:8" x14ac:dyDescent="0.25">
      <c r="G298" s="10"/>
      <c r="H298">
        <f t="shared" si="19"/>
        <v>81</v>
      </c>
    </row>
    <row r="299" spans="7:8" x14ac:dyDescent="0.25">
      <c r="G299" s="10"/>
      <c r="H299">
        <f t="shared" si="19"/>
        <v>80</v>
      </c>
    </row>
    <row r="300" spans="7:8" x14ac:dyDescent="0.25">
      <c r="G300" s="10"/>
      <c r="H300">
        <f t="shared" si="19"/>
        <v>79</v>
      </c>
    </row>
    <row r="301" spans="7:8" x14ac:dyDescent="0.25">
      <c r="G301" s="10"/>
      <c r="H301">
        <f t="shared" si="19"/>
        <v>78</v>
      </c>
    </row>
    <row r="302" spans="7:8" x14ac:dyDescent="0.25">
      <c r="G302" s="10"/>
      <c r="H302">
        <f t="shared" si="19"/>
        <v>77</v>
      </c>
    </row>
    <row r="303" spans="7:8" x14ac:dyDescent="0.25">
      <c r="G303" s="10"/>
      <c r="H303">
        <f t="shared" si="19"/>
        <v>76</v>
      </c>
    </row>
    <row r="304" spans="7:8" x14ac:dyDescent="0.25">
      <c r="G304" s="10"/>
      <c r="H304">
        <f t="shared" si="19"/>
        <v>75</v>
      </c>
    </row>
    <row r="305" spans="7:8" x14ac:dyDescent="0.25">
      <c r="G305" s="10"/>
      <c r="H305">
        <f t="shared" si="19"/>
        <v>74</v>
      </c>
    </row>
    <row r="306" spans="7:8" x14ac:dyDescent="0.25">
      <c r="G306" s="10"/>
      <c r="H306">
        <f t="shared" si="19"/>
        <v>73</v>
      </c>
    </row>
    <row r="307" spans="7:8" x14ac:dyDescent="0.25">
      <c r="G307" s="10"/>
      <c r="H307">
        <f t="shared" si="19"/>
        <v>72</v>
      </c>
    </row>
    <row r="308" spans="7:8" x14ac:dyDescent="0.25">
      <c r="G308" s="10"/>
      <c r="H308">
        <f t="shared" si="19"/>
        <v>71</v>
      </c>
    </row>
    <row r="309" spans="7:8" x14ac:dyDescent="0.25">
      <c r="G309" s="10"/>
      <c r="H309">
        <f t="shared" si="19"/>
        <v>70</v>
      </c>
    </row>
    <row r="310" spans="7:8" x14ac:dyDescent="0.25">
      <c r="G310" s="10"/>
      <c r="H310">
        <f t="shared" si="19"/>
        <v>69</v>
      </c>
    </row>
    <row r="311" spans="7:8" x14ac:dyDescent="0.25">
      <c r="G311" s="10"/>
      <c r="H311">
        <f t="shared" si="19"/>
        <v>68</v>
      </c>
    </row>
    <row r="312" spans="7:8" x14ac:dyDescent="0.25">
      <c r="G312" s="10"/>
      <c r="H312">
        <f t="shared" si="19"/>
        <v>67</v>
      </c>
    </row>
    <row r="313" spans="7:8" x14ac:dyDescent="0.25">
      <c r="G313" s="10"/>
      <c r="H313">
        <f t="shared" si="19"/>
        <v>66</v>
      </c>
    </row>
    <row r="314" spans="7:8" x14ac:dyDescent="0.25">
      <c r="G314" s="10"/>
      <c r="H314">
        <f t="shared" si="19"/>
        <v>65</v>
      </c>
    </row>
    <row r="315" spans="7:8" x14ac:dyDescent="0.25">
      <c r="G315" s="10"/>
      <c r="H315">
        <f t="shared" si="19"/>
        <v>64</v>
      </c>
    </row>
    <row r="316" spans="7:8" x14ac:dyDescent="0.25">
      <c r="G316" s="10"/>
      <c r="H316">
        <f t="shared" si="19"/>
        <v>63</v>
      </c>
    </row>
    <row r="317" spans="7:8" x14ac:dyDescent="0.25">
      <c r="G317" s="10"/>
      <c r="H317">
        <f t="shared" si="19"/>
        <v>62</v>
      </c>
    </row>
    <row r="318" spans="7:8" x14ac:dyDescent="0.25">
      <c r="G318" s="10"/>
      <c r="H318">
        <f t="shared" si="19"/>
        <v>61</v>
      </c>
    </row>
    <row r="319" spans="7:8" x14ac:dyDescent="0.25">
      <c r="G319" s="10"/>
      <c r="H319">
        <f t="shared" si="19"/>
        <v>60</v>
      </c>
    </row>
    <row r="320" spans="7:8" x14ac:dyDescent="0.25">
      <c r="G320" s="10"/>
      <c r="H320">
        <f t="shared" si="19"/>
        <v>59</v>
      </c>
    </row>
    <row r="321" spans="7:8" x14ac:dyDescent="0.25">
      <c r="G321" s="10"/>
      <c r="H321">
        <f t="shared" si="19"/>
        <v>58</v>
      </c>
    </row>
    <row r="322" spans="7:8" x14ac:dyDescent="0.25">
      <c r="G322" s="10"/>
      <c r="H322">
        <f t="shared" si="19"/>
        <v>57</v>
      </c>
    </row>
    <row r="323" spans="7:8" x14ac:dyDescent="0.25">
      <c r="G323" s="10"/>
      <c r="H323">
        <f t="shared" si="19"/>
        <v>56</v>
      </c>
    </row>
    <row r="324" spans="7:8" x14ac:dyDescent="0.25">
      <c r="G324" s="10"/>
      <c r="H324">
        <f t="shared" si="19"/>
        <v>55</v>
      </c>
    </row>
    <row r="325" spans="7:8" x14ac:dyDescent="0.25">
      <c r="G325" s="10"/>
      <c r="H325">
        <f t="shared" si="19"/>
        <v>54</v>
      </c>
    </row>
    <row r="326" spans="7:8" x14ac:dyDescent="0.25">
      <c r="G326" s="10"/>
      <c r="H326">
        <f t="shared" si="19"/>
        <v>53</v>
      </c>
    </row>
    <row r="327" spans="7:8" x14ac:dyDescent="0.25">
      <c r="G327" s="10"/>
      <c r="H327">
        <f t="shared" si="19"/>
        <v>52</v>
      </c>
    </row>
    <row r="328" spans="7:8" x14ac:dyDescent="0.25">
      <c r="G328" s="10"/>
      <c r="H328">
        <f t="shared" si="19"/>
        <v>51</v>
      </c>
    </row>
    <row r="329" spans="7:8" x14ac:dyDescent="0.25">
      <c r="G329" s="10"/>
      <c r="H329">
        <f t="shared" si="19"/>
        <v>50</v>
      </c>
    </row>
    <row r="330" spans="7:8" x14ac:dyDescent="0.25">
      <c r="G330" s="10"/>
      <c r="H330">
        <f t="shared" si="19"/>
        <v>49</v>
      </c>
    </row>
    <row r="331" spans="7:8" x14ac:dyDescent="0.25">
      <c r="G331" s="10"/>
      <c r="H331">
        <f t="shared" si="19"/>
        <v>48</v>
      </c>
    </row>
    <row r="332" spans="7:8" x14ac:dyDescent="0.25">
      <c r="G332" s="10"/>
      <c r="H332">
        <f t="shared" si="19"/>
        <v>47</v>
      </c>
    </row>
    <row r="333" spans="7:8" x14ac:dyDescent="0.25">
      <c r="G333" s="10"/>
      <c r="H333">
        <f t="shared" si="19"/>
        <v>46</v>
      </c>
    </row>
    <row r="334" spans="7:8" x14ac:dyDescent="0.25">
      <c r="G334" s="10"/>
      <c r="H334">
        <f t="shared" ref="H334:H379" si="20">H333-$B$9</f>
        <v>45</v>
      </c>
    </row>
    <row r="335" spans="7:8" x14ac:dyDescent="0.25">
      <c r="G335" s="10"/>
      <c r="H335">
        <f t="shared" si="20"/>
        <v>44</v>
      </c>
    </row>
    <row r="336" spans="7:8" x14ac:dyDescent="0.25">
      <c r="G336" s="10"/>
      <c r="H336">
        <f t="shared" si="20"/>
        <v>43</v>
      </c>
    </row>
    <row r="337" spans="7:8" x14ac:dyDescent="0.25">
      <c r="G337" s="10"/>
      <c r="H337">
        <f t="shared" si="20"/>
        <v>42</v>
      </c>
    </row>
    <row r="338" spans="7:8" x14ac:dyDescent="0.25">
      <c r="G338" s="10"/>
      <c r="H338">
        <f t="shared" si="20"/>
        <v>41</v>
      </c>
    </row>
    <row r="339" spans="7:8" x14ac:dyDescent="0.25">
      <c r="G339" s="10"/>
      <c r="H339">
        <f t="shared" si="20"/>
        <v>40</v>
      </c>
    </row>
    <row r="340" spans="7:8" x14ac:dyDescent="0.25">
      <c r="G340" s="10"/>
      <c r="H340">
        <f t="shared" si="20"/>
        <v>39</v>
      </c>
    </row>
    <row r="341" spans="7:8" x14ac:dyDescent="0.25">
      <c r="G341" s="10"/>
      <c r="H341">
        <f t="shared" si="20"/>
        <v>38</v>
      </c>
    </row>
    <row r="342" spans="7:8" x14ac:dyDescent="0.25">
      <c r="G342" s="10"/>
      <c r="H342">
        <f t="shared" si="20"/>
        <v>37</v>
      </c>
    </row>
    <row r="343" spans="7:8" x14ac:dyDescent="0.25">
      <c r="G343" s="10"/>
      <c r="H343">
        <f t="shared" si="20"/>
        <v>36</v>
      </c>
    </row>
    <row r="344" spans="7:8" x14ac:dyDescent="0.25">
      <c r="G344" s="10"/>
      <c r="H344">
        <f t="shared" si="20"/>
        <v>35</v>
      </c>
    </row>
    <row r="345" spans="7:8" x14ac:dyDescent="0.25">
      <c r="G345" s="10"/>
      <c r="H345">
        <f t="shared" si="20"/>
        <v>34</v>
      </c>
    </row>
    <row r="346" spans="7:8" x14ac:dyDescent="0.25">
      <c r="G346" s="10"/>
      <c r="H346">
        <f t="shared" si="20"/>
        <v>33</v>
      </c>
    </row>
    <row r="347" spans="7:8" x14ac:dyDescent="0.25">
      <c r="G347" s="10"/>
      <c r="H347">
        <f t="shared" si="20"/>
        <v>32</v>
      </c>
    </row>
    <row r="348" spans="7:8" x14ac:dyDescent="0.25">
      <c r="G348" s="10"/>
      <c r="H348">
        <f t="shared" si="20"/>
        <v>31</v>
      </c>
    </row>
    <row r="349" spans="7:8" x14ac:dyDescent="0.25">
      <c r="G349" s="10"/>
      <c r="H349">
        <f t="shared" si="20"/>
        <v>30</v>
      </c>
    </row>
    <row r="350" spans="7:8" x14ac:dyDescent="0.25">
      <c r="G350" s="10"/>
      <c r="H350">
        <f t="shared" si="20"/>
        <v>29</v>
      </c>
    </row>
    <row r="351" spans="7:8" x14ac:dyDescent="0.25">
      <c r="G351" s="10"/>
      <c r="H351">
        <f t="shared" si="20"/>
        <v>28</v>
      </c>
    </row>
    <row r="352" spans="7:8" x14ac:dyDescent="0.25">
      <c r="G352" s="10"/>
      <c r="H352">
        <f t="shared" si="20"/>
        <v>27</v>
      </c>
    </row>
    <row r="353" spans="7:8" x14ac:dyDescent="0.25">
      <c r="G353" s="10"/>
      <c r="H353">
        <f t="shared" si="20"/>
        <v>26</v>
      </c>
    </row>
    <row r="354" spans="7:8" x14ac:dyDescent="0.25">
      <c r="G354" s="10"/>
      <c r="H354">
        <f t="shared" si="20"/>
        <v>25</v>
      </c>
    </row>
    <row r="355" spans="7:8" x14ac:dyDescent="0.25">
      <c r="G355" s="10"/>
      <c r="H355">
        <f t="shared" si="20"/>
        <v>24</v>
      </c>
    </row>
    <row r="356" spans="7:8" x14ac:dyDescent="0.25">
      <c r="H356">
        <f t="shared" si="20"/>
        <v>23</v>
      </c>
    </row>
    <row r="357" spans="7:8" x14ac:dyDescent="0.25">
      <c r="H357">
        <f t="shared" si="20"/>
        <v>22</v>
      </c>
    </row>
    <row r="358" spans="7:8" x14ac:dyDescent="0.25">
      <c r="H358">
        <f t="shared" si="20"/>
        <v>21</v>
      </c>
    </row>
    <row r="359" spans="7:8" x14ac:dyDescent="0.25">
      <c r="H359">
        <f t="shared" si="20"/>
        <v>20</v>
      </c>
    </row>
    <row r="360" spans="7:8" x14ac:dyDescent="0.25">
      <c r="H360">
        <f t="shared" si="20"/>
        <v>19</v>
      </c>
    </row>
    <row r="361" spans="7:8" x14ac:dyDescent="0.25">
      <c r="H361">
        <f t="shared" si="20"/>
        <v>18</v>
      </c>
    </row>
    <row r="362" spans="7:8" x14ac:dyDescent="0.25">
      <c r="H362">
        <f t="shared" si="20"/>
        <v>17</v>
      </c>
    </row>
    <row r="363" spans="7:8" x14ac:dyDescent="0.25">
      <c r="H363">
        <f t="shared" si="20"/>
        <v>16</v>
      </c>
    </row>
    <row r="364" spans="7:8" x14ac:dyDescent="0.25">
      <c r="H364">
        <f t="shared" si="20"/>
        <v>15</v>
      </c>
    </row>
    <row r="365" spans="7:8" x14ac:dyDescent="0.25">
      <c r="H365">
        <f t="shared" si="20"/>
        <v>14</v>
      </c>
    </row>
    <row r="366" spans="7:8" x14ac:dyDescent="0.25">
      <c r="H366">
        <f t="shared" si="20"/>
        <v>13</v>
      </c>
    </row>
    <row r="367" spans="7:8" x14ac:dyDescent="0.25">
      <c r="H367">
        <f t="shared" si="20"/>
        <v>12</v>
      </c>
    </row>
    <row r="368" spans="7:8" x14ac:dyDescent="0.25">
      <c r="H368">
        <f t="shared" si="20"/>
        <v>11</v>
      </c>
    </row>
    <row r="369" spans="8:8" x14ac:dyDescent="0.25">
      <c r="H369">
        <f t="shared" si="20"/>
        <v>10</v>
      </c>
    </row>
    <row r="370" spans="8:8" x14ac:dyDescent="0.25">
      <c r="H370">
        <f t="shared" si="20"/>
        <v>9</v>
      </c>
    </row>
    <row r="371" spans="8:8" x14ac:dyDescent="0.25">
      <c r="H371">
        <f t="shared" si="20"/>
        <v>8</v>
      </c>
    </row>
    <row r="372" spans="8:8" x14ac:dyDescent="0.25">
      <c r="H372">
        <f t="shared" si="20"/>
        <v>7</v>
      </c>
    </row>
    <row r="373" spans="8:8" x14ac:dyDescent="0.25">
      <c r="H373">
        <f t="shared" si="20"/>
        <v>6</v>
      </c>
    </row>
    <row r="374" spans="8:8" x14ac:dyDescent="0.25">
      <c r="H374">
        <f t="shared" si="20"/>
        <v>5</v>
      </c>
    </row>
    <row r="375" spans="8:8" x14ac:dyDescent="0.25">
      <c r="H375">
        <f t="shared" si="20"/>
        <v>4</v>
      </c>
    </row>
    <row r="376" spans="8:8" x14ac:dyDescent="0.25">
      <c r="H376">
        <f t="shared" si="20"/>
        <v>3</v>
      </c>
    </row>
    <row r="377" spans="8:8" x14ac:dyDescent="0.25">
      <c r="H377">
        <f t="shared" si="20"/>
        <v>2</v>
      </c>
    </row>
    <row r="378" spans="8:8" x14ac:dyDescent="0.25">
      <c r="H378">
        <f t="shared" si="20"/>
        <v>1</v>
      </c>
    </row>
    <row r="379" spans="8:8" x14ac:dyDescent="0.25">
      <c r="H379">
        <f t="shared" si="20"/>
        <v>0</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ROI Model</vt:lpstr>
      <vt:lpstr>Inputs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Amir Sharif</dc:creator>
  <cp:lastModifiedBy>Tim Culverhouse</cp:lastModifiedBy>
  <dcterms:created xsi:type="dcterms:W3CDTF">2025-01-24T05:43:25Z</dcterms:created>
  <dcterms:modified xsi:type="dcterms:W3CDTF">2026-05-06T19:23:14Z</dcterms:modified>
</cp:coreProperties>
</file>